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codeName="EsteLivro" defaultThemeVersion="124226"/>
  <mc:AlternateContent xmlns:mc="http://schemas.openxmlformats.org/markup-compatibility/2006">
    <mc:Choice Requires="x15">
      <x15ac:absPath xmlns:x15ac="http://schemas.microsoft.com/office/spreadsheetml/2010/11/ac" url="X:\ESTATISTICAS IVV\1. SÍNTESE ESTATISTICA\135. Novembro 2024\"/>
    </mc:Choice>
  </mc:AlternateContent>
  <xr:revisionPtr revIDLastSave="0" documentId="13_ncr:1_{56D37ABD-AFDB-472E-81C1-E536DCFCFEF3}" xr6:coauthVersionLast="47" xr6:coauthVersionMax="47" xr10:uidLastSave="{00000000-0000-0000-0000-000000000000}"/>
  <bookViews>
    <workbookView xWindow="21480" yWindow="-120" windowWidth="21840" windowHeight="13020" xr2:uid="{00000000-000D-0000-FFFF-FFFF00000000}"/>
  </bookViews>
  <sheets>
    <sheet name="Indice" sheetId="30" r:id="rId1"/>
    <sheet name="0" sheetId="32" r:id="rId2"/>
    <sheet name="1" sheetId="87" r:id="rId3"/>
    <sheet name="2" sheetId="91" r:id="rId4"/>
    <sheet name="3" sheetId="92" r:id="rId5"/>
    <sheet name="4" sheetId="2" r:id="rId6"/>
    <sheet name="5" sheetId="93" r:id="rId7"/>
    <sheet name="6" sheetId="34" r:id="rId8"/>
    <sheet name="7" sheetId="85" r:id="rId9"/>
    <sheet name="8" sheetId="3" r:id="rId10"/>
    <sheet name="9" sheetId="86" r:id="rId11"/>
    <sheet name="10" sheetId="71" r:id="rId12"/>
    <sheet name="11" sheetId="36" r:id="rId13"/>
    <sheet name="12" sheetId="80" r:id="rId14"/>
    <sheet name="13" sheetId="81" r:id="rId15"/>
    <sheet name="14" sheetId="72" r:id="rId16"/>
    <sheet name="15" sheetId="46" r:id="rId17"/>
    <sheet name="16" sheetId="83" r:id="rId18"/>
    <sheet name="17" sheetId="73" r:id="rId19"/>
    <sheet name="18" sheetId="47" r:id="rId20"/>
    <sheet name="19" sheetId="74" r:id="rId21"/>
    <sheet name="20" sheetId="48" r:id="rId22"/>
    <sheet name="21" sheetId="65" r:id="rId23"/>
    <sheet name="22" sheetId="66" r:id="rId24"/>
    <sheet name="23" sheetId="67" r:id="rId25"/>
    <sheet name="24" sheetId="68" r:id="rId26"/>
    <sheet name="25" sheetId="69" r:id="rId27"/>
    <sheet name="26" sheetId="70" r:id="rId28"/>
    <sheet name="1 (2)" sheetId="49" state="hidden" r:id="rId29"/>
  </sheets>
  <definedNames>
    <definedName name="_xlnm.Print_Area" localSheetId="2">'1'!$A$1:$U$36</definedName>
    <definedName name="_xlnm.Print_Area" localSheetId="12">'11'!$A$1:$P$96</definedName>
    <definedName name="_xlnm.Print_Area" localSheetId="14">'13'!$A$1:$P$96</definedName>
    <definedName name="_xlnm.Print_Area" localSheetId="16">'15'!$A$1:$P$96</definedName>
    <definedName name="_xlnm.Print_Area" localSheetId="17">'16'!$A$1:$P$96</definedName>
    <definedName name="_xlnm.Print_Area" localSheetId="19">'18'!$A$1:$P$96</definedName>
    <definedName name="_xlnm.Print_Area" localSheetId="3">'2'!$A$1:$AZ$68</definedName>
    <definedName name="_xlnm.Print_Area" localSheetId="21">'20'!$A$1:$P$96</definedName>
    <definedName name="_xlnm.Print_Area" localSheetId="22">'21'!$A$1:$R$8</definedName>
    <definedName name="_xlnm.Print_Area" localSheetId="23">'22'!$A$1:$P$84</definedName>
    <definedName name="_xlnm.Print_Area" localSheetId="24">'23'!$A$1:$R$8</definedName>
    <definedName name="_xlnm.Print_Area" localSheetId="25">'24'!$A$1:$P$96</definedName>
    <definedName name="_xlnm.Print_Area" localSheetId="26">'25'!$A$1:$R$8</definedName>
    <definedName name="_xlnm.Print_Area" localSheetId="27">'26'!$A$1:$P$95</definedName>
    <definedName name="_xlnm.Print_Area" localSheetId="4">'3'!$A$1:$AZ$68</definedName>
    <definedName name="_xlnm.Print_Area" localSheetId="5">'4'!$A$1:$Q$20</definedName>
    <definedName name="_xlnm.Print_Area" localSheetId="6">'5'!$A$1:$Q$20</definedName>
    <definedName name="_xlnm.Print_Area" localSheetId="9">'8'!$A$1:$Q$96</definedName>
    <definedName name="_xlnm.Print_Area" localSheetId="10">'9'!$A$1:$Q$96</definedName>
    <definedName name="_xlnm.Print_Area" localSheetId="0">Indice!$B$1:$N$23</definedName>
    <definedName name="Z_D2454DF7_9151_402B_B9E4_208D72282370_.wvu.Cols" localSheetId="28" hidden="1">'1 (2)'!#REF!</definedName>
    <definedName name="Z_D2454DF7_9151_402B_B9E4_208D72282370_.wvu.Cols" localSheetId="11" hidden="1">'10'!#REF!</definedName>
    <definedName name="Z_D2454DF7_9151_402B_B9E4_208D72282370_.wvu.Cols" localSheetId="12" hidden="1">'11'!#REF!</definedName>
    <definedName name="Z_D2454DF7_9151_402B_B9E4_208D72282370_.wvu.Cols" localSheetId="13" hidden="1">'12'!#REF!</definedName>
    <definedName name="Z_D2454DF7_9151_402B_B9E4_208D72282370_.wvu.Cols" localSheetId="14" hidden="1">'13'!#REF!</definedName>
    <definedName name="Z_D2454DF7_9151_402B_B9E4_208D72282370_.wvu.Cols" localSheetId="15" hidden="1">'14'!#REF!</definedName>
    <definedName name="Z_D2454DF7_9151_402B_B9E4_208D72282370_.wvu.Cols" localSheetId="16" hidden="1">'15'!#REF!</definedName>
    <definedName name="Z_D2454DF7_9151_402B_B9E4_208D72282370_.wvu.Cols" localSheetId="17" hidden="1">'16'!#REF!</definedName>
    <definedName name="Z_D2454DF7_9151_402B_B9E4_208D72282370_.wvu.Cols" localSheetId="18" hidden="1">'17'!#REF!</definedName>
    <definedName name="Z_D2454DF7_9151_402B_B9E4_208D72282370_.wvu.Cols" localSheetId="19" hidden="1">'18'!#REF!</definedName>
    <definedName name="Z_D2454DF7_9151_402B_B9E4_208D72282370_.wvu.Cols" localSheetId="20" hidden="1">'19'!#REF!</definedName>
    <definedName name="Z_D2454DF7_9151_402B_B9E4_208D72282370_.wvu.Cols" localSheetId="21" hidden="1">'20'!#REF!</definedName>
    <definedName name="Z_D2454DF7_9151_402B_B9E4_208D72282370_.wvu.Cols" localSheetId="22" hidden="1">'21'!#REF!</definedName>
    <definedName name="Z_D2454DF7_9151_402B_B9E4_208D72282370_.wvu.Cols" localSheetId="23" hidden="1">'22'!#REF!</definedName>
    <definedName name="Z_D2454DF7_9151_402B_B9E4_208D72282370_.wvu.Cols" localSheetId="24" hidden="1">'23'!#REF!</definedName>
    <definedName name="Z_D2454DF7_9151_402B_B9E4_208D72282370_.wvu.Cols" localSheetId="25" hidden="1">'24'!#REF!</definedName>
    <definedName name="Z_D2454DF7_9151_402B_B9E4_208D72282370_.wvu.Cols" localSheetId="26" hidden="1">'25'!#REF!</definedName>
    <definedName name="Z_D2454DF7_9151_402B_B9E4_208D72282370_.wvu.Cols" localSheetId="27" hidden="1">'26'!#REF!</definedName>
    <definedName name="Z_D2454DF7_9151_402B_B9E4_208D72282370_.wvu.Cols" localSheetId="5" hidden="1">'4'!#REF!</definedName>
    <definedName name="Z_D2454DF7_9151_402B_B9E4_208D72282370_.wvu.Cols" localSheetId="6" hidden="1">'5'!#REF!</definedName>
    <definedName name="Z_D2454DF7_9151_402B_B9E4_208D72282370_.wvu.Cols" localSheetId="7" hidden="1">'6'!#REF!</definedName>
    <definedName name="Z_D2454DF7_9151_402B_B9E4_208D72282370_.wvu.Cols" localSheetId="8" hidden="1">'7'!#REF!</definedName>
    <definedName name="Z_D2454DF7_9151_402B_B9E4_208D72282370_.wvu.Cols" localSheetId="9" hidden="1">'8'!#REF!</definedName>
    <definedName name="Z_D2454DF7_9151_402B_B9E4_208D72282370_.wvu.Cols" localSheetId="10" hidden="1">'9'!#REF!</definedName>
    <definedName name="Z_D2454DF7_9151_402B_B9E4_208D72282370_.wvu.PrintArea" localSheetId="12" hidden="1">'11'!$A$1:$P$96</definedName>
    <definedName name="Z_D2454DF7_9151_402B_B9E4_208D72282370_.wvu.PrintArea" localSheetId="14" hidden="1">'13'!$A$1:$P$96</definedName>
    <definedName name="Z_D2454DF7_9151_402B_B9E4_208D72282370_.wvu.PrintArea" localSheetId="16" hidden="1">'15'!$A$1:$P$96</definedName>
    <definedName name="Z_D2454DF7_9151_402B_B9E4_208D72282370_.wvu.PrintArea" localSheetId="17" hidden="1">'16'!$A$1:$P$96</definedName>
    <definedName name="Z_D2454DF7_9151_402B_B9E4_208D72282370_.wvu.PrintArea" localSheetId="19" hidden="1">'18'!$A$1:$P$96</definedName>
    <definedName name="Z_D2454DF7_9151_402B_B9E4_208D72282370_.wvu.PrintArea" localSheetId="21" hidden="1">'20'!$A$1:$P$96</definedName>
    <definedName name="Z_D2454DF7_9151_402B_B9E4_208D72282370_.wvu.PrintArea" localSheetId="22" hidden="1">'21'!$A$1:$R$8</definedName>
    <definedName name="Z_D2454DF7_9151_402B_B9E4_208D72282370_.wvu.PrintArea" localSheetId="23" hidden="1">'22'!$A$1:$P$84</definedName>
    <definedName name="Z_D2454DF7_9151_402B_B9E4_208D72282370_.wvu.PrintArea" localSheetId="24" hidden="1">'23'!$A$1:$R$8</definedName>
    <definedName name="Z_D2454DF7_9151_402B_B9E4_208D72282370_.wvu.PrintArea" localSheetId="25" hidden="1">'24'!$A$1:$P$96</definedName>
    <definedName name="Z_D2454DF7_9151_402B_B9E4_208D72282370_.wvu.PrintArea" localSheetId="26" hidden="1">'25'!$A$1:$R$8</definedName>
    <definedName name="Z_D2454DF7_9151_402B_B9E4_208D72282370_.wvu.PrintArea" localSheetId="27" hidden="1">'26'!$A$1:$P$95</definedName>
    <definedName name="Z_D2454DF7_9151_402B_B9E4_208D72282370_.wvu.PrintArea" localSheetId="5" hidden="1">'4'!$A$1:$Q$61</definedName>
    <definedName name="Z_D2454DF7_9151_402B_B9E4_208D72282370_.wvu.PrintArea" localSheetId="6" hidden="1">'5'!$A$1:$Q$61</definedName>
    <definedName name="Z_D2454DF7_9151_402B_B9E4_208D72282370_.wvu.PrintArea" localSheetId="9" hidden="1">'8'!$A$1:$P$96</definedName>
    <definedName name="Z_D2454DF7_9151_402B_B9E4_208D72282370_.wvu.PrintArea" localSheetId="10" hidden="1">'9'!$A$1:$P$96</definedName>
    <definedName name="Z_D2454DF7_9151_402B_B9E4_208D72282370_.wvu.PrintArea" localSheetId="0" hidden="1">Indice!$B$1:$N$23</definedName>
  </definedNames>
  <calcPr calcId="191029"/>
  <customWorkbookViews>
    <customWorkbookView name="Maria João Lima - Vista pessoal" guid="{D2454DF7-9151-402B-B9E4-208D72282370}" mergeInterval="0" personalView="1" maximized="1" windowWidth="1436" windowHeight="675" activeSheetId="23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63" i="92" l="1"/>
  <c r="V63" i="92"/>
  <c r="W63" i="92"/>
  <c r="X63" i="92"/>
  <c r="Y63" i="92"/>
  <c r="Z63" i="92"/>
  <c r="AA63" i="92"/>
  <c r="AB63" i="92"/>
  <c r="AC63" i="92"/>
  <c r="AD63" i="92"/>
  <c r="AE63" i="92"/>
  <c r="AF63" i="92"/>
  <c r="AG63" i="92"/>
  <c r="AH63" i="92"/>
  <c r="T63" i="92"/>
  <c r="C63" i="92"/>
  <c r="D63" i="92"/>
  <c r="E63" i="92"/>
  <c r="F63" i="92"/>
  <c r="G63" i="92"/>
  <c r="H63" i="92"/>
  <c r="I63" i="92"/>
  <c r="J63" i="92"/>
  <c r="K63" i="92"/>
  <c r="L63" i="92"/>
  <c r="M63" i="92"/>
  <c r="N63" i="92"/>
  <c r="O63" i="92"/>
  <c r="P63" i="92"/>
  <c r="B63" i="92"/>
  <c r="U41" i="92"/>
  <c r="V41" i="92"/>
  <c r="W41" i="92"/>
  <c r="X41" i="92"/>
  <c r="Y41" i="92"/>
  <c r="Z41" i="92"/>
  <c r="AA41" i="92"/>
  <c r="AB41" i="92"/>
  <c r="AC41" i="92"/>
  <c r="AD41" i="92"/>
  <c r="AE41" i="92"/>
  <c r="AF41" i="92"/>
  <c r="AG41" i="92"/>
  <c r="AH41" i="92"/>
  <c r="T41" i="92"/>
  <c r="C41" i="92"/>
  <c r="D41" i="92"/>
  <c r="E41" i="92"/>
  <c r="F41" i="92"/>
  <c r="G41" i="92"/>
  <c r="H41" i="92"/>
  <c r="I41" i="92"/>
  <c r="J41" i="92"/>
  <c r="K41" i="92"/>
  <c r="L41" i="92"/>
  <c r="M41" i="92"/>
  <c r="N41" i="92"/>
  <c r="O41" i="92"/>
  <c r="P41" i="92"/>
  <c r="B41" i="92"/>
  <c r="U19" i="92"/>
  <c r="V19" i="92"/>
  <c r="W19" i="92"/>
  <c r="X19" i="92"/>
  <c r="Y19" i="92"/>
  <c r="Z19" i="92"/>
  <c r="AA19" i="92"/>
  <c r="AB19" i="92"/>
  <c r="AC19" i="92"/>
  <c r="AD19" i="92"/>
  <c r="AE19" i="92"/>
  <c r="AF19" i="92"/>
  <c r="AG19" i="92"/>
  <c r="AH19" i="92"/>
  <c r="T19" i="92"/>
  <c r="C19" i="92"/>
  <c r="D19" i="92"/>
  <c r="E19" i="92"/>
  <c r="F19" i="92"/>
  <c r="G19" i="92"/>
  <c r="H19" i="92"/>
  <c r="I19" i="92"/>
  <c r="J19" i="92"/>
  <c r="K19" i="92"/>
  <c r="L19" i="92"/>
  <c r="M19" i="92"/>
  <c r="N19" i="92"/>
  <c r="O19" i="92"/>
  <c r="P19" i="92"/>
  <c r="B19" i="92"/>
  <c r="U63" i="91"/>
  <c r="V63" i="91"/>
  <c r="W63" i="91"/>
  <c r="X63" i="91"/>
  <c r="Y63" i="91"/>
  <c r="Z63" i="91"/>
  <c r="AA63" i="91"/>
  <c r="AB63" i="91"/>
  <c r="AC63" i="91"/>
  <c r="AD63" i="91"/>
  <c r="AE63" i="91"/>
  <c r="AF63" i="91"/>
  <c r="AG63" i="91"/>
  <c r="AH63" i="91"/>
  <c r="T63" i="91"/>
  <c r="C63" i="91"/>
  <c r="D63" i="91"/>
  <c r="E63" i="91"/>
  <c r="F63" i="91"/>
  <c r="G63" i="91"/>
  <c r="H63" i="91"/>
  <c r="I63" i="91"/>
  <c r="J63" i="91"/>
  <c r="K63" i="91"/>
  <c r="L63" i="91"/>
  <c r="M63" i="91"/>
  <c r="N63" i="91"/>
  <c r="O63" i="91"/>
  <c r="P63" i="91"/>
  <c r="B63" i="91"/>
  <c r="U41" i="91"/>
  <c r="V41" i="91"/>
  <c r="W41" i="91"/>
  <c r="X41" i="91"/>
  <c r="Y41" i="91"/>
  <c r="Z41" i="91"/>
  <c r="AA41" i="91"/>
  <c r="AB41" i="91"/>
  <c r="AC41" i="91"/>
  <c r="AD41" i="91"/>
  <c r="AE41" i="91"/>
  <c r="AF41" i="91"/>
  <c r="AG41" i="91"/>
  <c r="AH41" i="91"/>
  <c r="T41" i="91"/>
  <c r="C41" i="91"/>
  <c r="D41" i="91"/>
  <c r="E41" i="91"/>
  <c r="F41" i="91"/>
  <c r="G41" i="91"/>
  <c r="H41" i="91"/>
  <c r="I41" i="91"/>
  <c r="J41" i="91"/>
  <c r="K41" i="91"/>
  <c r="L41" i="91"/>
  <c r="M41" i="91"/>
  <c r="N41" i="91"/>
  <c r="O41" i="91"/>
  <c r="P41" i="91"/>
  <c r="B41" i="91"/>
  <c r="U19" i="91"/>
  <c r="V19" i="91"/>
  <c r="W19" i="91"/>
  <c r="X19" i="91"/>
  <c r="Y19" i="91"/>
  <c r="Z19" i="91"/>
  <c r="AA19" i="91"/>
  <c r="AB19" i="91"/>
  <c r="AC19" i="91"/>
  <c r="AD19" i="91"/>
  <c r="AE19" i="91"/>
  <c r="AF19" i="91"/>
  <c r="AG19" i="91"/>
  <c r="AH19" i="91"/>
  <c r="T19" i="91"/>
  <c r="C19" i="91"/>
  <c r="D19" i="91"/>
  <c r="E19" i="91"/>
  <c r="F19" i="91"/>
  <c r="G19" i="91"/>
  <c r="H19" i="91"/>
  <c r="I19" i="91"/>
  <c r="J19" i="91"/>
  <c r="K19" i="91"/>
  <c r="L19" i="91"/>
  <c r="M19" i="91"/>
  <c r="N19" i="91"/>
  <c r="O19" i="91"/>
  <c r="P19" i="91"/>
  <c r="B19" i="91"/>
  <c r="C83" i="66"/>
  <c r="B83" i="66"/>
  <c r="O90" i="70"/>
  <c r="O91" i="70"/>
  <c r="O92" i="70"/>
  <c r="N93" i="70"/>
  <c r="O93" i="70"/>
  <c r="L93" i="70"/>
  <c r="F93" i="70"/>
  <c r="J53" i="93"/>
  <c r="I53" i="93"/>
  <c r="U29" i="87"/>
  <c r="P66" i="91"/>
  <c r="P44" i="91"/>
  <c r="AH44" i="91"/>
  <c r="J68" i="68"/>
  <c r="J69" i="68"/>
  <c r="J70" i="68"/>
  <c r="J71" i="68"/>
  <c r="J72" i="68"/>
  <c r="J73" i="68"/>
  <c r="J74" i="68"/>
  <c r="J75" i="68"/>
  <c r="J76" i="68"/>
  <c r="J77" i="68"/>
  <c r="J78" i="68"/>
  <c r="J79" i="68"/>
  <c r="J80" i="68"/>
  <c r="J81" i="68"/>
  <c r="J82" i="68"/>
  <c r="J83" i="68"/>
  <c r="J84" i="68"/>
  <c r="J85" i="68"/>
  <c r="J86" i="68"/>
  <c r="J87" i="68"/>
  <c r="J88" i="68"/>
  <c r="J89" i="68"/>
  <c r="J90" i="68"/>
  <c r="J91" i="68"/>
  <c r="J92" i="68"/>
  <c r="J93" i="68"/>
  <c r="J94" i="68"/>
  <c r="N82" i="66"/>
  <c r="O82" i="66"/>
  <c r="L82" i="66"/>
  <c r="F82" i="66"/>
  <c r="B61" i="81"/>
  <c r="C61" i="81"/>
  <c r="N90" i="86"/>
  <c r="O90" i="86"/>
  <c r="L90" i="86"/>
  <c r="F90" i="86"/>
  <c r="O37" i="93"/>
  <c r="P37" i="93"/>
  <c r="Q37" i="93" s="1"/>
  <c r="M37" i="93"/>
  <c r="G37" i="93"/>
  <c r="P93" i="70" l="1"/>
  <c r="P82" i="66"/>
  <c r="P90" i="86"/>
  <c r="L79" i="66"/>
  <c r="N79" i="66"/>
  <c r="O79" i="66"/>
  <c r="L80" i="66"/>
  <c r="N80" i="66"/>
  <c r="O80" i="66"/>
  <c r="F79" i="66"/>
  <c r="J39" i="46"/>
  <c r="K39" i="46"/>
  <c r="L39" i="46"/>
  <c r="N39" i="46"/>
  <c r="O39" i="46"/>
  <c r="J40" i="46"/>
  <c r="K40" i="46"/>
  <c r="L40" i="46"/>
  <c r="N40" i="46"/>
  <c r="O40" i="46"/>
  <c r="R33" i="87"/>
  <c r="R31" i="87"/>
  <c r="R29" i="87"/>
  <c r="R22" i="87"/>
  <c r="R20" i="87"/>
  <c r="R18" i="87"/>
  <c r="R11" i="87"/>
  <c r="R9" i="87"/>
  <c r="R7" i="87"/>
  <c r="B32" i="70"/>
  <c r="C32" i="70"/>
  <c r="H32" i="70"/>
  <c r="I32" i="70"/>
  <c r="B32" i="36"/>
  <c r="C32" i="36"/>
  <c r="H32" i="36"/>
  <c r="I32" i="36"/>
  <c r="D81" i="86"/>
  <c r="E81" i="86"/>
  <c r="F81" i="86"/>
  <c r="D82" i="86"/>
  <c r="E82" i="86"/>
  <c r="F82" i="86"/>
  <c r="L81" i="86"/>
  <c r="N81" i="86"/>
  <c r="O81" i="86"/>
  <c r="N31" i="86"/>
  <c r="O31" i="86"/>
  <c r="L31" i="86"/>
  <c r="F31" i="86"/>
  <c r="J68" i="3"/>
  <c r="J69" i="3"/>
  <c r="J70" i="3"/>
  <c r="J71" i="3"/>
  <c r="J72" i="3"/>
  <c r="J73" i="3"/>
  <c r="J74" i="3"/>
  <c r="J75" i="3"/>
  <c r="J76" i="3"/>
  <c r="J77" i="3"/>
  <c r="J78" i="3"/>
  <c r="J79" i="3"/>
  <c r="J80" i="3"/>
  <c r="J81" i="3"/>
  <c r="J82" i="3"/>
  <c r="J83" i="3"/>
  <c r="J84" i="3"/>
  <c r="J85" i="3"/>
  <c r="J86" i="3"/>
  <c r="J87" i="3"/>
  <c r="J88" i="3"/>
  <c r="J89" i="3"/>
  <c r="J90" i="3"/>
  <c r="J91" i="3"/>
  <c r="J92" i="3"/>
  <c r="J93" i="3"/>
  <c r="J94" i="3"/>
  <c r="C50" i="2"/>
  <c r="D50" i="2"/>
  <c r="C53" i="2"/>
  <c r="D53" i="2"/>
  <c r="H32" i="48"/>
  <c r="I32" i="48"/>
  <c r="B94" i="70"/>
  <c r="C94" i="70"/>
  <c r="N56" i="70"/>
  <c r="O56" i="70"/>
  <c r="N57" i="70"/>
  <c r="O57" i="70"/>
  <c r="L56" i="70"/>
  <c r="L57" i="70"/>
  <c r="F56" i="70"/>
  <c r="P80" i="66" l="1"/>
  <c r="P79" i="66"/>
  <c r="P31" i="86"/>
  <c r="P56" i="70"/>
  <c r="P40" i="46"/>
  <c r="P39" i="46"/>
  <c r="P57" i="70"/>
  <c r="P81" i="86"/>
  <c r="N93" i="68"/>
  <c r="O93" i="68"/>
  <c r="N94" i="68"/>
  <c r="O94" i="68"/>
  <c r="L93" i="68"/>
  <c r="F93" i="68"/>
  <c r="AL29" i="91"/>
  <c r="AM29" i="91"/>
  <c r="AN29" i="91"/>
  <c r="AL30" i="91"/>
  <c r="AM30" i="91"/>
  <c r="AN30" i="91"/>
  <c r="AL31" i="91"/>
  <c r="AM31" i="91"/>
  <c r="AN31" i="91"/>
  <c r="AL32" i="91"/>
  <c r="AM32" i="91"/>
  <c r="AN32" i="91"/>
  <c r="AL33" i="91"/>
  <c r="AM33" i="91"/>
  <c r="AN33" i="91"/>
  <c r="AL34" i="91"/>
  <c r="AM34" i="91"/>
  <c r="AN34" i="91"/>
  <c r="AL35" i="91"/>
  <c r="AM35" i="91"/>
  <c r="AN35" i="91"/>
  <c r="AL36" i="91"/>
  <c r="AM36" i="91"/>
  <c r="AN36" i="91"/>
  <c r="AL37" i="91"/>
  <c r="AM37" i="91"/>
  <c r="AN37" i="91"/>
  <c r="AL38" i="91"/>
  <c r="AM38" i="91"/>
  <c r="AN38" i="91"/>
  <c r="AL39" i="91"/>
  <c r="AM39" i="91"/>
  <c r="AN39" i="91"/>
  <c r="AL40" i="91"/>
  <c r="AM40" i="91"/>
  <c r="AN40" i="91"/>
  <c r="L84" i="70"/>
  <c r="N84" i="70"/>
  <c r="O84" i="70"/>
  <c r="L85" i="70"/>
  <c r="N85" i="70"/>
  <c r="O85" i="70"/>
  <c r="L86" i="70"/>
  <c r="N86" i="70"/>
  <c r="O86" i="70"/>
  <c r="L87" i="70"/>
  <c r="N87" i="70"/>
  <c r="O87" i="70"/>
  <c r="L88" i="70"/>
  <c r="N88" i="70"/>
  <c r="O88" i="70"/>
  <c r="L89" i="70"/>
  <c r="N89" i="70"/>
  <c r="O89" i="70"/>
  <c r="F84" i="70"/>
  <c r="F85" i="70"/>
  <c r="F86" i="70"/>
  <c r="F87" i="70"/>
  <c r="F88" i="70"/>
  <c r="F89" i="70"/>
  <c r="F54" i="70"/>
  <c r="F55" i="70"/>
  <c r="F57" i="70"/>
  <c r="F58" i="70"/>
  <c r="F59" i="70"/>
  <c r="F60" i="70"/>
  <c r="L54" i="70"/>
  <c r="N54" i="70"/>
  <c r="O54" i="70"/>
  <c r="L55" i="70"/>
  <c r="N55" i="70"/>
  <c r="O55" i="70"/>
  <c r="L58" i="70"/>
  <c r="N58" i="70"/>
  <c r="O58" i="70"/>
  <c r="L59" i="70"/>
  <c r="N59" i="70"/>
  <c r="O59" i="70"/>
  <c r="I32" i="86"/>
  <c r="H32" i="86"/>
  <c r="B61" i="3"/>
  <c r="C61" i="3"/>
  <c r="H61" i="3"/>
  <c r="I61" i="3"/>
  <c r="C32" i="86"/>
  <c r="B32" i="86"/>
  <c r="AY54" i="92"/>
  <c r="AQ42" i="92"/>
  <c r="AR42" i="92"/>
  <c r="AS42" i="92"/>
  <c r="AQ43" i="92"/>
  <c r="AR43" i="92"/>
  <c r="AS43" i="92"/>
  <c r="AQ44" i="92"/>
  <c r="AR44" i="92"/>
  <c r="AS44" i="92"/>
  <c r="AQ45" i="92"/>
  <c r="AR45" i="92"/>
  <c r="AS45" i="92"/>
  <c r="AQ36" i="92"/>
  <c r="AR36" i="92"/>
  <c r="AS36" i="92"/>
  <c r="AT36" i="92"/>
  <c r="AU36" i="92"/>
  <c r="AV36" i="92"/>
  <c r="AW36" i="92"/>
  <c r="AX36" i="92"/>
  <c r="AQ37" i="92"/>
  <c r="AR37" i="92"/>
  <c r="AS37" i="92"/>
  <c r="AT37" i="92"/>
  <c r="AU37" i="92"/>
  <c r="AV37" i="92"/>
  <c r="AW37" i="92"/>
  <c r="AX37" i="92"/>
  <c r="AQ38" i="92"/>
  <c r="AR38" i="92"/>
  <c r="AS38" i="92"/>
  <c r="AT38" i="92"/>
  <c r="AU38" i="92"/>
  <c r="AV38" i="92"/>
  <c r="AW38" i="92"/>
  <c r="AX38" i="92"/>
  <c r="AQ39" i="92"/>
  <c r="AR39" i="92"/>
  <c r="AS39" i="92"/>
  <c r="AT39" i="92"/>
  <c r="AU39" i="92"/>
  <c r="AV39" i="92"/>
  <c r="AW39" i="92"/>
  <c r="AX39" i="92"/>
  <c r="AQ40" i="92"/>
  <c r="AR40" i="92"/>
  <c r="AS40" i="92"/>
  <c r="AT40" i="92"/>
  <c r="AU40" i="92"/>
  <c r="AV40" i="92"/>
  <c r="AW40" i="92"/>
  <c r="AX40" i="92"/>
  <c r="AQ41" i="92"/>
  <c r="AT41" i="92"/>
  <c r="AU41" i="92"/>
  <c r="AV41" i="92"/>
  <c r="AW41" i="92"/>
  <c r="N90" i="83"/>
  <c r="O90" i="83"/>
  <c r="N91" i="83"/>
  <c r="O91" i="83"/>
  <c r="N92" i="83"/>
  <c r="O92" i="83"/>
  <c r="N93" i="83"/>
  <c r="O93" i="83"/>
  <c r="N94" i="83"/>
  <c r="O94" i="83"/>
  <c r="L90" i="83"/>
  <c r="L91" i="83"/>
  <c r="L92" i="83"/>
  <c r="L93" i="83"/>
  <c r="L94" i="83"/>
  <c r="F90" i="83"/>
  <c r="F91" i="83"/>
  <c r="F92" i="83"/>
  <c r="F93" i="83"/>
  <c r="F94" i="83"/>
  <c r="J68" i="83"/>
  <c r="J69" i="83"/>
  <c r="J70" i="83"/>
  <c r="J71" i="83"/>
  <c r="J72" i="83"/>
  <c r="J73" i="83"/>
  <c r="J74" i="83"/>
  <c r="J75" i="83"/>
  <c r="J76" i="83"/>
  <c r="J77" i="83"/>
  <c r="J78" i="83"/>
  <c r="J79" i="83"/>
  <c r="J80" i="83"/>
  <c r="J81" i="83"/>
  <c r="J82" i="83"/>
  <c r="J83" i="83"/>
  <c r="J84" i="83"/>
  <c r="J85" i="83"/>
  <c r="J86" i="83"/>
  <c r="J87" i="83"/>
  <c r="J88" i="83"/>
  <c r="J89" i="83"/>
  <c r="J90" i="83"/>
  <c r="J91" i="83"/>
  <c r="J92" i="83"/>
  <c r="J93" i="83"/>
  <c r="J94" i="83"/>
  <c r="N74" i="70"/>
  <c r="O74" i="70"/>
  <c r="L74" i="70"/>
  <c r="L75" i="70"/>
  <c r="L76" i="70"/>
  <c r="L77" i="70"/>
  <c r="L78" i="70"/>
  <c r="L79" i="70"/>
  <c r="L80" i="70"/>
  <c r="L81" i="70"/>
  <c r="L82" i="70"/>
  <c r="L83" i="70"/>
  <c r="F69" i="70"/>
  <c r="F70" i="70"/>
  <c r="F71" i="70"/>
  <c r="F72" i="70"/>
  <c r="F73" i="70"/>
  <c r="F74" i="70"/>
  <c r="F75" i="70"/>
  <c r="F76" i="70"/>
  <c r="F77" i="70"/>
  <c r="F78" i="70"/>
  <c r="F79" i="70"/>
  <c r="F80" i="70"/>
  <c r="F81" i="70"/>
  <c r="F82" i="70"/>
  <c r="F83" i="70"/>
  <c r="N60" i="70"/>
  <c r="O60" i="70"/>
  <c r="L60" i="70"/>
  <c r="F32" i="86" l="1"/>
  <c r="L32" i="86"/>
  <c r="P58" i="70"/>
  <c r="P92" i="83"/>
  <c r="P74" i="70"/>
  <c r="P86" i="70"/>
  <c r="P94" i="68"/>
  <c r="P93" i="68"/>
  <c r="P84" i="70"/>
  <c r="P87" i="70"/>
  <c r="P55" i="70"/>
  <c r="P60" i="70"/>
  <c r="AR41" i="92"/>
  <c r="P89" i="70"/>
  <c r="P88" i="70"/>
  <c r="P85" i="70"/>
  <c r="P59" i="70"/>
  <c r="P54" i="70"/>
  <c r="P90" i="83"/>
  <c r="AS41" i="92"/>
  <c r="AX41" i="92"/>
  <c r="P91" i="83"/>
  <c r="P94" i="83"/>
  <c r="P93" i="83"/>
  <c r="J39" i="70"/>
  <c r="J40" i="70"/>
  <c r="J41" i="70"/>
  <c r="J42" i="70"/>
  <c r="J43" i="70"/>
  <c r="J44" i="70"/>
  <c r="J45" i="70"/>
  <c r="J46" i="70"/>
  <c r="J47" i="70"/>
  <c r="J48" i="70"/>
  <c r="J49" i="70"/>
  <c r="J50" i="70"/>
  <c r="J51" i="70"/>
  <c r="J52" i="70"/>
  <c r="J53" i="70"/>
  <c r="J54" i="70"/>
  <c r="J55" i="70"/>
  <c r="J56" i="70"/>
  <c r="J57" i="70"/>
  <c r="J58" i="70"/>
  <c r="B61" i="70"/>
  <c r="C61" i="70"/>
  <c r="H61" i="70"/>
  <c r="I61" i="70"/>
  <c r="L18" i="70"/>
  <c r="N18" i="70"/>
  <c r="O18" i="70"/>
  <c r="L19" i="70"/>
  <c r="N19" i="70"/>
  <c r="O19" i="70"/>
  <c r="F18" i="70"/>
  <c r="N90" i="68"/>
  <c r="O90" i="68"/>
  <c r="N91" i="68"/>
  <c r="O91" i="68"/>
  <c r="L90" i="68"/>
  <c r="F90" i="68"/>
  <c r="N94" i="48"/>
  <c r="O94" i="48"/>
  <c r="L94" i="48"/>
  <c r="F94" i="48"/>
  <c r="J39" i="36"/>
  <c r="J40" i="36"/>
  <c r="J41" i="36"/>
  <c r="J42" i="36"/>
  <c r="J43" i="36"/>
  <c r="J44" i="36"/>
  <c r="J45" i="36"/>
  <c r="J46" i="36"/>
  <c r="J47" i="36"/>
  <c r="J48" i="36"/>
  <c r="J49" i="36"/>
  <c r="J50" i="36"/>
  <c r="J51" i="36"/>
  <c r="J52" i="36"/>
  <c r="J53" i="36"/>
  <c r="J54" i="36"/>
  <c r="J55" i="36"/>
  <c r="J56" i="36"/>
  <c r="J57" i="36"/>
  <c r="J58" i="36"/>
  <c r="J59" i="36"/>
  <c r="J60" i="36"/>
  <c r="A19" i="92"/>
  <c r="N79" i="83"/>
  <c r="O79" i="83"/>
  <c r="N80" i="83"/>
  <c r="O80" i="83"/>
  <c r="N81" i="83"/>
  <c r="O81" i="83"/>
  <c r="N82" i="83"/>
  <c r="O82" i="83"/>
  <c r="N83" i="83"/>
  <c r="O83" i="83"/>
  <c r="N84" i="83"/>
  <c r="O84" i="83"/>
  <c r="N85" i="83"/>
  <c r="O85" i="83"/>
  <c r="N86" i="83"/>
  <c r="O86" i="83"/>
  <c r="N87" i="83"/>
  <c r="O87" i="83"/>
  <c r="N88" i="83"/>
  <c r="O88" i="83"/>
  <c r="N89" i="83"/>
  <c r="O89" i="83"/>
  <c r="L79" i="83"/>
  <c r="L80" i="83"/>
  <c r="L81" i="83"/>
  <c r="L82" i="83"/>
  <c r="L83" i="83"/>
  <c r="L84" i="83"/>
  <c r="L85" i="83"/>
  <c r="L86" i="83"/>
  <c r="L87" i="83"/>
  <c r="L88" i="83"/>
  <c r="L89" i="83"/>
  <c r="F87" i="83"/>
  <c r="F88" i="83"/>
  <c r="F89" i="83"/>
  <c r="F79" i="83"/>
  <c r="F80" i="83"/>
  <c r="N29" i="83"/>
  <c r="O29" i="83"/>
  <c r="L29" i="83"/>
  <c r="L30" i="83"/>
  <c r="F29" i="83"/>
  <c r="N53" i="70"/>
  <c r="O53" i="70"/>
  <c r="L53" i="70"/>
  <c r="F53" i="70"/>
  <c r="N20" i="70"/>
  <c r="O20" i="70"/>
  <c r="F19" i="70"/>
  <c r="N84" i="68"/>
  <c r="O84" i="68"/>
  <c r="N85" i="68"/>
  <c r="O85" i="68"/>
  <c r="N86" i="68"/>
  <c r="O86" i="68"/>
  <c r="N87" i="68"/>
  <c r="O87" i="68"/>
  <c r="N88" i="68"/>
  <c r="O88" i="68"/>
  <c r="N89" i="68"/>
  <c r="O89" i="68"/>
  <c r="N92" i="68"/>
  <c r="O92" i="68"/>
  <c r="L84" i="68"/>
  <c r="L85" i="68"/>
  <c r="L86" i="68"/>
  <c r="L87" i="68"/>
  <c r="L88" i="68"/>
  <c r="L89" i="68"/>
  <c r="L91" i="68"/>
  <c r="L92" i="68"/>
  <c r="L94" i="68"/>
  <c r="F84" i="68"/>
  <c r="F85" i="68"/>
  <c r="F86" i="68"/>
  <c r="F87" i="68"/>
  <c r="F88" i="68"/>
  <c r="F89" i="68"/>
  <c r="F91" i="68"/>
  <c r="F92" i="68"/>
  <c r="F94" i="68"/>
  <c r="B61" i="68"/>
  <c r="C61" i="68"/>
  <c r="H61" i="68"/>
  <c r="I61" i="68"/>
  <c r="F81" i="66"/>
  <c r="L81" i="66"/>
  <c r="N81" i="66"/>
  <c r="O81" i="66"/>
  <c r="N53" i="48"/>
  <c r="O53" i="48"/>
  <c r="L53" i="48"/>
  <c r="F53" i="48"/>
  <c r="N88" i="47"/>
  <c r="O88" i="47"/>
  <c r="N89" i="47"/>
  <c r="O89" i="47"/>
  <c r="L88" i="47"/>
  <c r="L89" i="47"/>
  <c r="F88" i="47"/>
  <c r="N89" i="46"/>
  <c r="O89" i="46"/>
  <c r="L89" i="46"/>
  <c r="F89" i="46"/>
  <c r="P94" i="48" l="1"/>
  <c r="P88" i="47"/>
  <c r="P87" i="83"/>
  <c r="P83" i="83"/>
  <c r="P79" i="83"/>
  <c r="P89" i="46"/>
  <c r="P90" i="68"/>
  <c r="P20" i="70"/>
  <c r="P84" i="68"/>
  <c r="P53" i="48"/>
  <c r="P89" i="47"/>
  <c r="P29" i="83"/>
  <c r="N61" i="70"/>
  <c r="L61" i="70"/>
  <c r="P18" i="70"/>
  <c r="P81" i="66"/>
  <c r="F61" i="70"/>
  <c r="O61" i="70"/>
  <c r="P19" i="70"/>
  <c r="P87" i="68"/>
  <c r="P91" i="68"/>
  <c r="P86" i="83"/>
  <c r="P88" i="83"/>
  <c r="P80" i="83"/>
  <c r="P53" i="70"/>
  <c r="P92" i="68"/>
  <c r="P86" i="68"/>
  <c r="P85" i="68"/>
  <c r="P89" i="68"/>
  <c r="P88" i="68"/>
  <c r="P84" i="83"/>
  <c r="P89" i="83"/>
  <c r="P82" i="83"/>
  <c r="P85" i="83"/>
  <c r="P81" i="83"/>
  <c r="L94" i="86"/>
  <c r="F94" i="86"/>
  <c r="B95" i="86"/>
  <c r="C95" i="86"/>
  <c r="J37" i="36"/>
  <c r="H37" i="36"/>
  <c r="D37" i="36"/>
  <c r="B37" i="36"/>
  <c r="H94" i="70"/>
  <c r="I94" i="70"/>
  <c r="J59" i="70"/>
  <c r="J60" i="70"/>
  <c r="P61" i="70" l="1"/>
  <c r="N94" i="70"/>
  <c r="F94" i="70"/>
  <c r="O94" i="70"/>
  <c r="Q20" i="87"/>
  <c r="Q18" i="87"/>
  <c r="Q10" i="87"/>
  <c r="Q9" i="87"/>
  <c r="Q21" i="87"/>
  <c r="Q32" i="87"/>
  <c r="Q31" i="87"/>
  <c r="Q29" i="87"/>
  <c r="Q7" i="87"/>
  <c r="AW51" i="92"/>
  <c r="AX51" i="92"/>
  <c r="AW52" i="92"/>
  <c r="AX52" i="92"/>
  <c r="AW53" i="92"/>
  <c r="AX53" i="92"/>
  <c r="AW54" i="92"/>
  <c r="AX54" i="92"/>
  <c r="AZ54" i="92" s="1"/>
  <c r="AW55" i="92"/>
  <c r="AX55" i="92"/>
  <c r="AW56" i="92"/>
  <c r="AX56" i="92"/>
  <c r="AW57" i="92"/>
  <c r="AX57" i="92"/>
  <c r="AW58" i="92"/>
  <c r="AX58" i="92"/>
  <c r="AW59" i="92"/>
  <c r="AX59" i="92"/>
  <c r="AW60" i="92"/>
  <c r="AX60" i="92"/>
  <c r="AW61" i="92"/>
  <c r="AX61" i="92"/>
  <c r="AW62" i="92"/>
  <c r="AX62" i="92"/>
  <c r="AW63" i="92"/>
  <c r="AX63" i="92"/>
  <c r="T42" i="92"/>
  <c r="T43" i="92"/>
  <c r="T44" i="92"/>
  <c r="N78" i="66"/>
  <c r="O78" i="66"/>
  <c r="L78" i="66"/>
  <c r="F78" i="66"/>
  <c r="F64" i="66"/>
  <c r="F65" i="66"/>
  <c r="N66" i="66"/>
  <c r="O66" i="66"/>
  <c r="L66" i="66"/>
  <c r="P66" i="66" l="1"/>
  <c r="P94" i="70"/>
  <c r="P78" i="66"/>
  <c r="N90" i="47"/>
  <c r="O90" i="47"/>
  <c r="N91" i="47"/>
  <c r="O91" i="47"/>
  <c r="N92" i="47"/>
  <c r="O92" i="47"/>
  <c r="N93" i="47"/>
  <c r="O93" i="47"/>
  <c r="N94" i="47"/>
  <c r="O94" i="47"/>
  <c r="L90" i="47"/>
  <c r="L91" i="47"/>
  <c r="L92" i="47"/>
  <c r="L93" i="47"/>
  <c r="L94" i="47"/>
  <c r="F89" i="47"/>
  <c r="F90" i="47"/>
  <c r="F91" i="47"/>
  <c r="F92" i="47"/>
  <c r="F93" i="47"/>
  <c r="F94" i="47"/>
  <c r="P59" i="93"/>
  <c r="O59" i="93"/>
  <c r="M59" i="93"/>
  <c r="G59" i="93"/>
  <c r="P58" i="93"/>
  <c r="O58" i="93"/>
  <c r="M58" i="93"/>
  <c r="G58" i="93"/>
  <c r="P57" i="93"/>
  <c r="O57" i="93"/>
  <c r="M57" i="93"/>
  <c r="G57" i="93"/>
  <c r="P56" i="93"/>
  <c r="O56" i="93"/>
  <c r="M56" i="93"/>
  <c r="G56" i="93"/>
  <c r="P55" i="93"/>
  <c r="O55" i="93"/>
  <c r="M55" i="93"/>
  <c r="G55" i="93"/>
  <c r="P54" i="93"/>
  <c r="O54" i="93"/>
  <c r="M54" i="93"/>
  <c r="G54" i="93"/>
  <c r="M53" i="93"/>
  <c r="D53" i="93"/>
  <c r="C53" i="93"/>
  <c r="P52" i="93"/>
  <c r="O52" i="93"/>
  <c r="M52" i="93"/>
  <c r="G52" i="93"/>
  <c r="P51" i="93"/>
  <c r="O51" i="93"/>
  <c r="M51" i="93"/>
  <c r="G51" i="93"/>
  <c r="J50" i="93"/>
  <c r="J60" i="93" s="1"/>
  <c r="I50" i="93"/>
  <c r="D50" i="93"/>
  <c r="C50" i="93"/>
  <c r="P49" i="93"/>
  <c r="O49" i="93"/>
  <c r="M49" i="93"/>
  <c r="G49" i="93"/>
  <c r="P48" i="93"/>
  <c r="O48" i="93"/>
  <c r="M48" i="93"/>
  <c r="G48" i="93"/>
  <c r="J47" i="93"/>
  <c r="I47" i="93"/>
  <c r="D47" i="93"/>
  <c r="C47" i="93"/>
  <c r="J46" i="93"/>
  <c r="I46" i="93"/>
  <c r="D46" i="93"/>
  <c r="C46" i="93"/>
  <c r="O45" i="93"/>
  <c r="I45" i="93"/>
  <c r="C45" i="93"/>
  <c r="P39" i="93"/>
  <c r="O39" i="93"/>
  <c r="M39" i="93"/>
  <c r="G39" i="93"/>
  <c r="P38" i="93"/>
  <c r="O38" i="93"/>
  <c r="M38" i="93"/>
  <c r="G38" i="93"/>
  <c r="P36" i="93"/>
  <c r="O36" i="93"/>
  <c r="M36" i="93"/>
  <c r="G36" i="93"/>
  <c r="P35" i="93"/>
  <c r="O35" i="93"/>
  <c r="M35" i="93"/>
  <c r="G35" i="93"/>
  <c r="P34" i="93"/>
  <c r="O34" i="93"/>
  <c r="M34" i="93"/>
  <c r="G34" i="93"/>
  <c r="J33" i="93"/>
  <c r="I33" i="93"/>
  <c r="D33" i="93"/>
  <c r="C33" i="93"/>
  <c r="P32" i="93"/>
  <c r="O32" i="93"/>
  <c r="M32" i="93"/>
  <c r="G32" i="93"/>
  <c r="P31" i="93"/>
  <c r="O31" i="93"/>
  <c r="M31" i="93"/>
  <c r="G31" i="93"/>
  <c r="J30" i="93"/>
  <c r="I30" i="93"/>
  <c r="D30" i="93"/>
  <c r="C30" i="93"/>
  <c r="P29" i="93"/>
  <c r="O29" i="93"/>
  <c r="M29" i="93"/>
  <c r="G29" i="93"/>
  <c r="P28" i="93"/>
  <c r="O28" i="93"/>
  <c r="M28" i="93"/>
  <c r="G28" i="93"/>
  <c r="J27" i="93"/>
  <c r="I27" i="93"/>
  <c r="D27" i="93"/>
  <c r="C27" i="93"/>
  <c r="P26" i="93"/>
  <c r="P46" i="93" s="1"/>
  <c r="O26" i="93"/>
  <c r="O46" i="93" s="1"/>
  <c r="L26" i="93"/>
  <c r="K26" i="93"/>
  <c r="J26" i="93"/>
  <c r="I26" i="93"/>
  <c r="F26" i="93"/>
  <c r="E26" i="93"/>
  <c r="D26" i="93"/>
  <c r="L46" i="93" s="1"/>
  <c r="C26" i="93"/>
  <c r="K46" i="93" s="1"/>
  <c r="Q25" i="93"/>
  <c r="Q45" i="93" s="1"/>
  <c r="O25" i="93"/>
  <c r="M25" i="93"/>
  <c r="K25" i="93"/>
  <c r="I25" i="93"/>
  <c r="G25" i="93"/>
  <c r="G45" i="93" s="1"/>
  <c r="M45" i="93" s="1"/>
  <c r="E25" i="93"/>
  <c r="C25" i="93"/>
  <c r="E45" i="93" s="1"/>
  <c r="P19" i="93"/>
  <c r="O19" i="93"/>
  <c r="M19" i="93"/>
  <c r="G19" i="93"/>
  <c r="P18" i="93"/>
  <c r="O18" i="93"/>
  <c r="M18" i="93"/>
  <c r="G18" i="93"/>
  <c r="P17" i="93"/>
  <c r="O17" i="93"/>
  <c r="M17" i="93"/>
  <c r="G17" i="93"/>
  <c r="P16" i="93"/>
  <c r="O16" i="93"/>
  <c r="M16" i="93"/>
  <c r="G16" i="93"/>
  <c r="P15" i="93"/>
  <c r="O15" i="93"/>
  <c r="M15" i="93"/>
  <c r="G15" i="93"/>
  <c r="P14" i="93"/>
  <c r="O14" i="93"/>
  <c r="M14" i="93"/>
  <c r="G14" i="93"/>
  <c r="J13" i="93"/>
  <c r="I13" i="93"/>
  <c r="D13" i="93"/>
  <c r="C13" i="93"/>
  <c r="P12" i="93"/>
  <c r="O12" i="93"/>
  <c r="M12" i="93"/>
  <c r="G12" i="93"/>
  <c r="P11" i="93"/>
  <c r="O11" i="93"/>
  <c r="M11" i="93"/>
  <c r="G11" i="93"/>
  <c r="J10" i="93"/>
  <c r="I10" i="93"/>
  <c r="D10" i="93"/>
  <c r="C10" i="93"/>
  <c r="P9" i="93"/>
  <c r="O9" i="93"/>
  <c r="M9" i="93"/>
  <c r="G9" i="93"/>
  <c r="P8" i="93"/>
  <c r="O8" i="93"/>
  <c r="M8" i="93"/>
  <c r="G8" i="93"/>
  <c r="J7" i="93"/>
  <c r="I7" i="93"/>
  <c r="D7" i="93"/>
  <c r="C7" i="93"/>
  <c r="P6" i="93"/>
  <c r="O6" i="93"/>
  <c r="L6" i="93"/>
  <c r="J6" i="93"/>
  <c r="I6" i="93"/>
  <c r="F6" i="93"/>
  <c r="E6" i="93"/>
  <c r="K6" i="93" s="1"/>
  <c r="Q5" i="93"/>
  <c r="O5" i="93"/>
  <c r="M5" i="93"/>
  <c r="K5" i="93"/>
  <c r="I5" i="93"/>
  <c r="E5" i="93"/>
  <c r="M13" i="93" l="1"/>
  <c r="P90" i="47"/>
  <c r="Q29" i="93"/>
  <c r="G13" i="93"/>
  <c r="P91" i="47"/>
  <c r="P93" i="47"/>
  <c r="Q51" i="93"/>
  <c r="Q48" i="93"/>
  <c r="M30" i="93"/>
  <c r="Q36" i="93"/>
  <c r="C20" i="93"/>
  <c r="E16" i="93" s="1"/>
  <c r="O53" i="93"/>
  <c r="Q52" i="93"/>
  <c r="Q57" i="93"/>
  <c r="G50" i="93"/>
  <c r="G47" i="93"/>
  <c r="Q49" i="93"/>
  <c r="P47" i="93"/>
  <c r="M33" i="93"/>
  <c r="O33" i="93"/>
  <c r="Q32" i="93"/>
  <c r="Q35" i="93"/>
  <c r="Q31" i="93"/>
  <c r="Q15" i="93"/>
  <c r="Q19" i="93"/>
  <c r="G10" i="93"/>
  <c r="Q9" i="93"/>
  <c r="Q8" i="93"/>
  <c r="P92" i="47"/>
  <c r="P94" i="47"/>
  <c r="Q58" i="93"/>
  <c r="Q55" i="93"/>
  <c r="Q59" i="93"/>
  <c r="I60" i="93"/>
  <c r="K53" i="93" s="1"/>
  <c r="Q56" i="93"/>
  <c r="L51" i="93"/>
  <c r="L53" i="93"/>
  <c r="L50" i="93"/>
  <c r="M50" i="93"/>
  <c r="L54" i="93"/>
  <c r="C60" i="93"/>
  <c r="E56" i="93" s="1"/>
  <c r="G53" i="93"/>
  <c r="Q54" i="93"/>
  <c r="P50" i="93"/>
  <c r="O47" i="93"/>
  <c r="Q38" i="93"/>
  <c r="I40" i="93"/>
  <c r="K33" i="93" s="1"/>
  <c r="Q34" i="93"/>
  <c r="J40" i="93"/>
  <c r="L32" i="93" s="1"/>
  <c r="Q28" i="93"/>
  <c r="G33" i="93"/>
  <c r="Q39" i="93"/>
  <c r="C40" i="93"/>
  <c r="E40" i="93" s="1"/>
  <c r="G30" i="93"/>
  <c r="P30" i="93"/>
  <c r="G27" i="93"/>
  <c r="O27" i="93"/>
  <c r="P27" i="93"/>
  <c r="I20" i="93"/>
  <c r="K13" i="93" s="1"/>
  <c r="J20" i="93"/>
  <c r="L14" i="93" s="1"/>
  <c r="O13" i="93"/>
  <c r="Q16" i="93"/>
  <c r="Q14" i="93"/>
  <c r="Q17" i="93"/>
  <c r="Q11" i="93"/>
  <c r="M10" i="93"/>
  <c r="Q12" i="93"/>
  <c r="Q18" i="93"/>
  <c r="P10" i="93"/>
  <c r="O7" i="93"/>
  <c r="G7" i="93"/>
  <c r="E46" i="93"/>
  <c r="L55" i="93"/>
  <c r="M7" i="93"/>
  <c r="O10" i="93"/>
  <c r="P13" i="93"/>
  <c r="M27" i="93"/>
  <c r="O30" i="93"/>
  <c r="P33" i="93"/>
  <c r="F46" i="93"/>
  <c r="M47" i="93"/>
  <c r="L48" i="93"/>
  <c r="O50" i="93"/>
  <c r="L52" i="93"/>
  <c r="P53" i="93"/>
  <c r="L56" i="93"/>
  <c r="L47" i="93"/>
  <c r="D20" i="93"/>
  <c r="D40" i="93"/>
  <c r="F30" i="93" s="1"/>
  <c r="K45" i="93"/>
  <c r="L49" i="93"/>
  <c r="L57" i="93"/>
  <c r="D60" i="93"/>
  <c r="P60" i="93" s="1"/>
  <c r="P7" i="93"/>
  <c r="L58" i="93"/>
  <c r="L59" i="93"/>
  <c r="Q14" i="72"/>
  <c r="R14" i="72"/>
  <c r="I14" i="72"/>
  <c r="O14" i="72"/>
  <c r="AT63" i="91"/>
  <c r="AM41" i="91"/>
  <c r="AR41" i="91"/>
  <c r="AV41" i="91"/>
  <c r="AR19" i="91"/>
  <c r="Q63" i="91"/>
  <c r="Q41" i="91"/>
  <c r="AX19" i="91"/>
  <c r="Q19" i="91"/>
  <c r="F20" i="70"/>
  <c r="F21" i="70"/>
  <c r="F22" i="70"/>
  <c r="F23" i="70"/>
  <c r="F24" i="70"/>
  <c r="F25" i="70"/>
  <c r="F26" i="70"/>
  <c r="F27" i="70"/>
  <c r="F28" i="70"/>
  <c r="L20" i="70"/>
  <c r="L21" i="70"/>
  <c r="L22" i="70"/>
  <c r="L23" i="70"/>
  <c r="L24" i="70"/>
  <c r="L25" i="70"/>
  <c r="L26" i="70"/>
  <c r="L27" i="70"/>
  <c r="L28" i="70"/>
  <c r="N21" i="70"/>
  <c r="O21" i="70"/>
  <c r="N22" i="70"/>
  <c r="O22" i="70"/>
  <c r="N23" i="70"/>
  <c r="O23" i="70"/>
  <c r="N24" i="70"/>
  <c r="O24" i="70"/>
  <c r="N25" i="70"/>
  <c r="O25" i="70"/>
  <c r="N26" i="70"/>
  <c r="O26" i="70"/>
  <c r="N27" i="70"/>
  <c r="O27" i="70"/>
  <c r="L70" i="70"/>
  <c r="L71" i="70"/>
  <c r="L72" i="70"/>
  <c r="L73" i="70"/>
  <c r="N70" i="70"/>
  <c r="O70" i="70"/>
  <c r="N71" i="70"/>
  <c r="O71" i="70"/>
  <c r="N72" i="70"/>
  <c r="O72" i="70"/>
  <c r="N73" i="70"/>
  <c r="O73" i="70"/>
  <c r="N75" i="70"/>
  <c r="O75" i="70"/>
  <c r="N76" i="70"/>
  <c r="O76" i="70"/>
  <c r="N77" i="70"/>
  <c r="O77" i="70"/>
  <c r="N78" i="70"/>
  <c r="O78" i="70"/>
  <c r="N79" i="70"/>
  <c r="O79" i="70"/>
  <c r="N80" i="70"/>
  <c r="O80" i="70"/>
  <c r="N81" i="70"/>
  <c r="O81" i="70"/>
  <c r="N82" i="70"/>
  <c r="O82" i="70"/>
  <c r="N83" i="70"/>
  <c r="O83" i="70"/>
  <c r="AY67" i="92"/>
  <c r="AZ67" i="92" s="1"/>
  <c r="AR67" i="92"/>
  <c r="AH67" i="92"/>
  <c r="AI67" i="92" s="1"/>
  <c r="AG67" i="92"/>
  <c r="AF67" i="92"/>
  <c r="AE67" i="92"/>
  <c r="AV67" i="92" s="1"/>
  <c r="AD67" i="92"/>
  <c r="AU67" i="92" s="1"/>
  <c r="AC67" i="92"/>
  <c r="AT67" i="92" s="1"/>
  <c r="AB67" i="92"/>
  <c r="AA67" i="92"/>
  <c r="Z67" i="92"/>
  <c r="AQ67" i="92" s="1"/>
  <c r="Y67" i="92"/>
  <c r="AP67" i="92" s="1"/>
  <c r="X67" i="92"/>
  <c r="AO67" i="92" s="1"/>
  <c r="W67" i="92"/>
  <c r="AN67" i="92" s="1"/>
  <c r="V67" i="92"/>
  <c r="AM67" i="92" s="1"/>
  <c r="U67" i="92"/>
  <c r="AL67" i="92" s="1"/>
  <c r="T67" i="92"/>
  <c r="AK67" i="92" s="1"/>
  <c r="P67" i="92"/>
  <c r="Q67" i="92" s="1"/>
  <c r="O67" i="92"/>
  <c r="N67" i="92"/>
  <c r="M67" i="92"/>
  <c r="L67" i="92"/>
  <c r="K67" i="92"/>
  <c r="J67" i="92"/>
  <c r="AS67" i="92" s="1"/>
  <c r="I67" i="92"/>
  <c r="H67" i="92"/>
  <c r="G67" i="92"/>
  <c r="F67" i="92"/>
  <c r="E67" i="92"/>
  <c r="D67" i="92"/>
  <c r="C67" i="92"/>
  <c r="B67" i="92"/>
  <c r="AH66" i="92"/>
  <c r="AG66" i="92"/>
  <c r="AF66" i="92"/>
  <c r="AE66" i="92"/>
  <c r="AV66" i="92" s="1"/>
  <c r="AD66" i="92"/>
  <c r="AU66" i="92" s="1"/>
  <c r="AC66" i="92"/>
  <c r="AT66" i="92" s="1"/>
  <c r="AB66" i="92"/>
  <c r="AS66" i="92" s="1"/>
  <c r="AA66" i="92"/>
  <c r="AR66" i="92" s="1"/>
  <c r="Z66" i="92"/>
  <c r="AQ66" i="92" s="1"/>
  <c r="Y66" i="92"/>
  <c r="AP66" i="92" s="1"/>
  <c r="X66" i="92"/>
  <c r="AO66" i="92" s="1"/>
  <c r="W66" i="92"/>
  <c r="AN66" i="92" s="1"/>
  <c r="V66" i="92"/>
  <c r="AM66" i="92" s="1"/>
  <c r="U66" i="92"/>
  <c r="AL66" i="92" s="1"/>
  <c r="T66" i="92"/>
  <c r="AK66" i="92" s="1"/>
  <c r="P66" i="92"/>
  <c r="O66" i="92"/>
  <c r="N66" i="92"/>
  <c r="M66" i="92"/>
  <c r="L66" i="92"/>
  <c r="K66" i="92"/>
  <c r="J66" i="92"/>
  <c r="I66" i="92"/>
  <c r="H66" i="92"/>
  <c r="G66" i="92"/>
  <c r="F66" i="92"/>
  <c r="E66" i="92"/>
  <c r="D66" i="92"/>
  <c r="C66" i="92"/>
  <c r="B66" i="92"/>
  <c r="AH65" i="92"/>
  <c r="AG65" i="92"/>
  <c r="AF65" i="92"/>
  <c r="AE65" i="92"/>
  <c r="AV65" i="92" s="1"/>
  <c r="AD65" i="92"/>
  <c r="AU65" i="92" s="1"/>
  <c r="AC65" i="92"/>
  <c r="AT65" i="92" s="1"/>
  <c r="AB65" i="92"/>
  <c r="AS65" i="92" s="1"/>
  <c r="AA65" i="92"/>
  <c r="AR65" i="92" s="1"/>
  <c r="Z65" i="92"/>
  <c r="AQ65" i="92" s="1"/>
  <c r="Y65" i="92"/>
  <c r="AP65" i="92" s="1"/>
  <c r="X65" i="92"/>
  <c r="AO65" i="92" s="1"/>
  <c r="W65" i="92"/>
  <c r="AN65" i="92" s="1"/>
  <c r="V65" i="92"/>
  <c r="AM65" i="92" s="1"/>
  <c r="U65" i="92"/>
  <c r="AL65" i="92" s="1"/>
  <c r="T65" i="92"/>
  <c r="AK65" i="92" s="1"/>
  <c r="P65" i="92"/>
  <c r="O65" i="92"/>
  <c r="N65" i="92"/>
  <c r="M65" i="92"/>
  <c r="L65" i="92"/>
  <c r="K65" i="92"/>
  <c r="J65" i="92"/>
  <c r="I65" i="92"/>
  <c r="H65" i="92"/>
  <c r="G65" i="92"/>
  <c r="F65" i="92"/>
  <c r="E65" i="92"/>
  <c r="D65" i="92"/>
  <c r="C65" i="92"/>
  <c r="B65" i="92"/>
  <c r="AG64" i="92"/>
  <c r="AF64" i="92"/>
  <c r="AE64" i="92"/>
  <c r="AV64" i="92" s="1"/>
  <c r="AD64" i="92"/>
  <c r="AU64" i="92" s="1"/>
  <c r="AC64" i="92"/>
  <c r="AT64" i="92" s="1"/>
  <c r="AB64" i="92"/>
  <c r="AS64" i="92" s="1"/>
  <c r="AA64" i="92"/>
  <c r="AR64" i="92" s="1"/>
  <c r="Z64" i="92"/>
  <c r="AQ64" i="92" s="1"/>
  <c r="Y64" i="92"/>
  <c r="AP64" i="92" s="1"/>
  <c r="X64" i="92"/>
  <c r="AO64" i="92" s="1"/>
  <c r="W64" i="92"/>
  <c r="AN64" i="92" s="1"/>
  <c r="V64" i="92"/>
  <c r="AM64" i="92" s="1"/>
  <c r="U64" i="92"/>
  <c r="AL64" i="92" s="1"/>
  <c r="T64" i="92"/>
  <c r="AK64" i="92" s="1"/>
  <c r="P64" i="92"/>
  <c r="O64" i="92"/>
  <c r="N64" i="92"/>
  <c r="AW64" i="92" s="1"/>
  <c r="M64" i="92"/>
  <c r="L64" i="92"/>
  <c r="K64" i="92"/>
  <c r="J64" i="92"/>
  <c r="I64" i="92"/>
  <c r="H64" i="92"/>
  <c r="G64" i="92"/>
  <c r="F64" i="92"/>
  <c r="E64" i="92"/>
  <c r="D64" i="92"/>
  <c r="C64" i="92"/>
  <c r="B64" i="92"/>
  <c r="AY63" i="92"/>
  <c r="AO63" i="92"/>
  <c r="AI63" i="92"/>
  <c r="AV63" i="92"/>
  <c r="AU63" i="92"/>
  <c r="AT63" i="92"/>
  <c r="AS63" i="92"/>
  <c r="AR63" i="92"/>
  <c r="AQ63" i="92"/>
  <c r="AP63" i="92"/>
  <c r="AN63" i="92"/>
  <c r="AM63" i="92"/>
  <c r="AL63" i="92"/>
  <c r="AK63" i="92"/>
  <c r="Q63" i="92"/>
  <c r="AY62" i="92"/>
  <c r="AZ62" i="92" s="1"/>
  <c r="AV62" i="92"/>
  <c r="AU62" i="92"/>
  <c r="AT62" i="92"/>
  <c r="AS62" i="92"/>
  <c r="AR62" i="92"/>
  <c r="AQ62" i="92"/>
  <c r="AP62" i="92"/>
  <c r="AO62" i="92"/>
  <c r="AN62" i="92"/>
  <c r="AM62" i="92"/>
  <c r="AL62" i="92"/>
  <c r="AK62" i="92"/>
  <c r="AI62" i="92"/>
  <c r="Q62" i="92"/>
  <c r="AY61" i="92"/>
  <c r="AZ61" i="92" s="1"/>
  <c r="AV61" i="92"/>
  <c r="AU61" i="92"/>
  <c r="AT61" i="92"/>
  <c r="AS61" i="92"/>
  <c r="AR61" i="92"/>
  <c r="AQ61" i="92"/>
  <c r="AP61" i="92"/>
  <c r="AO61" i="92"/>
  <c r="AN61" i="92"/>
  <c r="AM61" i="92"/>
  <c r="AL61" i="92"/>
  <c r="AK61" i="92"/>
  <c r="AI61" i="92"/>
  <c r="Q61" i="92"/>
  <c r="AY60" i="92"/>
  <c r="AZ60" i="92" s="1"/>
  <c r="AV60" i="92"/>
  <c r="AU60" i="92"/>
  <c r="AT60" i="92"/>
  <c r="AS60" i="92"/>
  <c r="AR60" i="92"/>
  <c r="AQ60" i="92"/>
  <c r="AP60" i="92"/>
  <c r="AO60" i="92"/>
  <c r="AN60" i="92"/>
  <c r="AM60" i="92"/>
  <c r="AL60" i="92"/>
  <c r="AK60" i="92"/>
  <c r="AI60" i="92"/>
  <c r="Q60" i="92"/>
  <c r="AY59" i="92"/>
  <c r="AZ59" i="92" s="1"/>
  <c r="AV59" i="92"/>
  <c r="AU59" i="92"/>
  <c r="AT59" i="92"/>
  <c r="AS59" i="92"/>
  <c r="AR59" i="92"/>
  <c r="AQ59" i="92"/>
  <c r="AP59" i="92"/>
  <c r="AO59" i="92"/>
  <c r="AN59" i="92"/>
  <c r="AM59" i="92"/>
  <c r="AL59" i="92"/>
  <c r="AK59" i="92"/>
  <c r="AI59" i="92"/>
  <c r="Q59" i="92"/>
  <c r="AY58" i="92"/>
  <c r="AZ58" i="92" s="1"/>
  <c r="AV58" i="92"/>
  <c r="AU58" i="92"/>
  <c r="AT58" i="92"/>
  <c r="AS58" i="92"/>
  <c r="AR58" i="92"/>
  <c r="AQ58" i="92"/>
  <c r="AP58" i="92"/>
  <c r="AO58" i="92"/>
  <c r="AN58" i="92"/>
  <c r="AM58" i="92"/>
  <c r="AL58" i="92"/>
  <c r="AK58" i="92"/>
  <c r="AI58" i="92"/>
  <c r="Q58" i="92"/>
  <c r="AY57" i="92"/>
  <c r="AZ57" i="92" s="1"/>
  <c r="AV57" i="92"/>
  <c r="AU57" i="92"/>
  <c r="AT57" i="92"/>
  <c r="AS57" i="92"/>
  <c r="AR57" i="92"/>
  <c r="AQ57" i="92"/>
  <c r="AP57" i="92"/>
  <c r="AO57" i="92"/>
  <c r="AN57" i="92"/>
  <c r="AM57" i="92"/>
  <c r="AL57" i="92"/>
  <c r="AK57" i="92"/>
  <c r="AI57" i="92"/>
  <c r="Q57" i="92"/>
  <c r="AY56" i="92"/>
  <c r="AZ56" i="92" s="1"/>
  <c r="AV56" i="92"/>
  <c r="AU56" i="92"/>
  <c r="AT56" i="92"/>
  <c r="AS56" i="92"/>
  <c r="AR56" i="92"/>
  <c r="AQ56" i="92"/>
  <c r="AP56" i="92"/>
  <c r="AO56" i="92"/>
  <c r="AN56" i="92"/>
  <c r="AM56" i="92"/>
  <c r="AL56" i="92"/>
  <c r="AK56" i="92"/>
  <c r="AI56" i="92"/>
  <c r="Q56" i="92"/>
  <c r="AY55" i="92"/>
  <c r="AZ55" i="92" s="1"/>
  <c r="AV55" i="92"/>
  <c r="AU55" i="92"/>
  <c r="AT55" i="92"/>
  <c r="AS55" i="92"/>
  <c r="AR55" i="92"/>
  <c r="AQ55" i="92"/>
  <c r="AP55" i="92"/>
  <c r="AO55" i="92"/>
  <c r="AN55" i="92"/>
  <c r="AM55" i="92"/>
  <c r="AL55" i="92"/>
  <c r="AK55" i="92"/>
  <c r="AI55" i="92"/>
  <c r="Q55" i="92"/>
  <c r="AV54" i="92"/>
  <c r="AU54" i="92"/>
  <c r="AT54" i="92"/>
  <c r="AS54" i="92"/>
  <c r="AR54" i="92"/>
  <c r="AQ54" i="92"/>
  <c r="AP54" i="92"/>
  <c r="AO54" i="92"/>
  <c r="AN54" i="92"/>
  <c r="AM54" i="92"/>
  <c r="AL54" i="92"/>
  <c r="AK54" i="92"/>
  <c r="AI54" i="92"/>
  <c r="Q54" i="92"/>
  <c r="AY53" i="92"/>
  <c r="AZ53" i="92" s="1"/>
  <c r="AV53" i="92"/>
  <c r="AU53" i="92"/>
  <c r="AT53" i="92"/>
  <c r="AS53" i="92"/>
  <c r="AR53" i="92"/>
  <c r="AQ53" i="92"/>
  <c r="AP53" i="92"/>
  <c r="AO53" i="92"/>
  <c r="AN53" i="92"/>
  <c r="AM53" i="92"/>
  <c r="AL53" i="92"/>
  <c r="AK53" i="92"/>
  <c r="AI53" i="92"/>
  <c r="Q53" i="92"/>
  <c r="AY52" i="92"/>
  <c r="AZ52" i="92" s="1"/>
  <c r="AV52" i="92"/>
  <c r="AU52" i="92"/>
  <c r="AT52" i="92"/>
  <c r="AS52" i="92"/>
  <c r="AR52" i="92"/>
  <c r="AQ52" i="92"/>
  <c r="AP52" i="92"/>
  <c r="AO52" i="92"/>
  <c r="AN52" i="92"/>
  <c r="AM52" i="92"/>
  <c r="AL52" i="92"/>
  <c r="AK52" i="92"/>
  <c r="AI52" i="92"/>
  <c r="Q52" i="92"/>
  <c r="AY51" i="92"/>
  <c r="AZ51" i="92" s="1"/>
  <c r="AV51" i="92"/>
  <c r="AU51" i="92"/>
  <c r="AT51" i="92"/>
  <c r="AS51" i="92"/>
  <c r="AR51" i="92"/>
  <c r="AQ51" i="92"/>
  <c r="AP51" i="92"/>
  <c r="AO51" i="92"/>
  <c r="AN51" i="92"/>
  <c r="AM51" i="92"/>
  <c r="AL51" i="92"/>
  <c r="AK51" i="92"/>
  <c r="AI51" i="92"/>
  <c r="Q51" i="92"/>
  <c r="AH45" i="92"/>
  <c r="AY45" i="92" s="1"/>
  <c r="AZ45" i="92" s="1"/>
  <c r="AG45" i="92"/>
  <c r="AF45" i="92"/>
  <c r="AE45" i="92"/>
  <c r="AV45" i="92" s="1"/>
  <c r="AD45" i="92"/>
  <c r="AU45" i="92" s="1"/>
  <c r="AC45" i="92"/>
  <c r="AT45" i="92" s="1"/>
  <c r="AB45" i="92"/>
  <c r="AA45" i="92"/>
  <c r="Z45" i="92"/>
  <c r="Y45" i="92"/>
  <c r="AP45" i="92" s="1"/>
  <c r="X45" i="92"/>
  <c r="AO45" i="92" s="1"/>
  <c r="W45" i="92"/>
  <c r="AN45" i="92" s="1"/>
  <c r="V45" i="92"/>
  <c r="AM45" i="92" s="1"/>
  <c r="U45" i="92"/>
  <c r="AL45" i="92" s="1"/>
  <c r="T45" i="92"/>
  <c r="AK45" i="92" s="1"/>
  <c r="P45" i="92"/>
  <c r="Q45" i="92" s="1"/>
  <c r="O45" i="92"/>
  <c r="N45" i="92"/>
  <c r="M45" i="92"/>
  <c r="L45" i="92"/>
  <c r="K45" i="92"/>
  <c r="J45" i="92"/>
  <c r="I45" i="92"/>
  <c r="H45" i="92"/>
  <c r="G45" i="92"/>
  <c r="F45" i="92"/>
  <c r="E45" i="92"/>
  <c r="D45" i="92"/>
  <c r="C45" i="92"/>
  <c r="B45" i="92"/>
  <c r="AV44" i="92"/>
  <c r="AH44" i="92"/>
  <c r="AG44" i="92"/>
  <c r="AF44" i="92"/>
  <c r="AE44" i="92"/>
  <c r="AD44" i="92"/>
  <c r="AU44" i="92" s="1"/>
  <c r="AC44" i="92"/>
  <c r="AT44" i="92" s="1"/>
  <c r="AB44" i="92"/>
  <c r="AA44" i="92"/>
  <c r="Z44" i="92"/>
  <c r="Y44" i="92"/>
  <c r="AP44" i="92" s="1"/>
  <c r="X44" i="92"/>
  <c r="AO44" i="92" s="1"/>
  <c r="W44" i="92"/>
  <c r="AN44" i="92" s="1"/>
  <c r="V44" i="92"/>
  <c r="AM44" i="92" s="1"/>
  <c r="U44" i="92"/>
  <c r="AL44" i="92" s="1"/>
  <c r="AK44" i="92"/>
  <c r="P44" i="92"/>
  <c r="O44" i="92"/>
  <c r="N44" i="92"/>
  <c r="M44" i="92"/>
  <c r="L44" i="92"/>
  <c r="K44" i="92"/>
  <c r="J44" i="92"/>
  <c r="I44" i="92"/>
  <c r="H44" i="92"/>
  <c r="G44" i="92"/>
  <c r="F44" i="92"/>
  <c r="E44" i="92"/>
  <c r="D44" i="92"/>
  <c r="C44" i="92"/>
  <c r="B44" i="92"/>
  <c r="AH43" i="92"/>
  <c r="AG43" i="92"/>
  <c r="AF43" i="92"/>
  <c r="AW43" i="92" s="1"/>
  <c r="AE43" i="92"/>
  <c r="AV43" i="92" s="1"/>
  <c r="AD43" i="92"/>
  <c r="AU43" i="92" s="1"/>
  <c r="AC43" i="92"/>
  <c r="AT43" i="92" s="1"/>
  <c r="AB43" i="92"/>
  <c r="AA43" i="92"/>
  <c r="Z43" i="92"/>
  <c r="Y43" i="92"/>
  <c r="AP43" i="92" s="1"/>
  <c r="X43" i="92"/>
  <c r="AO43" i="92" s="1"/>
  <c r="W43" i="92"/>
  <c r="AN43" i="92" s="1"/>
  <c r="V43" i="92"/>
  <c r="AM43" i="92" s="1"/>
  <c r="U43" i="92"/>
  <c r="AL43" i="92" s="1"/>
  <c r="AK43" i="92"/>
  <c r="P43" i="92"/>
  <c r="O43" i="92"/>
  <c r="N43" i="92"/>
  <c r="M43" i="92"/>
  <c r="L43" i="92"/>
  <c r="K43" i="92"/>
  <c r="J43" i="92"/>
  <c r="I43" i="92"/>
  <c r="H43" i="92"/>
  <c r="G43" i="92"/>
  <c r="F43" i="92"/>
  <c r="E43" i="92"/>
  <c r="D43" i="92"/>
  <c r="C43" i="92"/>
  <c r="B43" i="92"/>
  <c r="AH42" i="92"/>
  <c r="AG42" i="92"/>
  <c r="AF42" i="92"/>
  <c r="AE42" i="92"/>
  <c r="AD42" i="92"/>
  <c r="AU42" i="92" s="1"/>
  <c r="AC42" i="92"/>
  <c r="AT42" i="92" s="1"/>
  <c r="AB42" i="92"/>
  <c r="AA42" i="92"/>
  <c r="Z42" i="92"/>
  <c r="Y42" i="92"/>
  <c r="AP42" i="92" s="1"/>
  <c r="X42" i="92"/>
  <c r="AO42" i="92" s="1"/>
  <c r="W42" i="92"/>
  <c r="AN42" i="92" s="1"/>
  <c r="V42" i="92"/>
  <c r="AM42" i="92" s="1"/>
  <c r="U42" i="92"/>
  <c r="AL42" i="92" s="1"/>
  <c r="AK42" i="92"/>
  <c r="P42" i="92"/>
  <c r="O42" i="92"/>
  <c r="N42" i="92"/>
  <c r="M42" i="92"/>
  <c r="AV42" i="92" s="1"/>
  <c r="L42" i="92"/>
  <c r="K42" i="92"/>
  <c r="J42" i="92"/>
  <c r="I42" i="92"/>
  <c r="H42" i="92"/>
  <c r="G42" i="92"/>
  <c r="F42" i="92"/>
  <c r="E42" i="92"/>
  <c r="D42" i="92"/>
  <c r="C42" i="92"/>
  <c r="B42" i="92"/>
  <c r="AI41" i="92"/>
  <c r="AP41" i="92"/>
  <c r="AO41" i="92"/>
  <c r="AN41" i="92"/>
  <c r="AM41" i="92"/>
  <c r="AL41" i="92"/>
  <c r="AK41" i="92"/>
  <c r="Q41" i="92"/>
  <c r="AY40" i="92"/>
  <c r="AZ40" i="92" s="1"/>
  <c r="AP40" i="92"/>
  <c r="AO40" i="92"/>
  <c r="AN40" i="92"/>
  <c r="AM40" i="92"/>
  <c r="AL40" i="92"/>
  <c r="AK40" i="92"/>
  <c r="AI40" i="92"/>
  <c r="Q40" i="92"/>
  <c r="AY39" i="92"/>
  <c r="AZ39" i="92" s="1"/>
  <c r="AP39" i="92"/>
  <c r="AO39" i="92"/>
  <c r="AN39" i="92"/>
  <c r="AM39" i="92"/>
  <c r="AL39" i="92"/>
  <c r="AK39" i="92"/>
  <c r="AI39" i="92"/>
  <c r="Q39" i="92"/>
  <c r="AY38" i="92"/>
  <c r="AZ38" i="92" s="1"/>
  <c r="AP38" i="92"/>
  <c r="AO38" i="92"/>
  <c r="AN38" i="92"/>
  <c r="AM38" i="92"/>
  <c r="AL38" i="92"/>
  <c r="AK38" i="92"/>
  <c r="AI38" i="92"/>
  <c r="Q38" i="92"/>
  <c r="AY37" i="92"/>
  <c r="AZ37" i="92" s="1"/>
  <c r="AP37" i="92"/>
  <c r="AO37" i="92"/>
  <c r="AN37" i="92"/>
  <c r="AM37" i="92"/>
  <c r="AL37" i="92"/>
  <c r="AK37" i="92"/>
  <c r="AI37" i="92"/>
  <c r="Q37" i="92"/>
  <c r="AY36" i="92"/>
  <c r="AZ36" i="92" s="1"/>
  <c r="AP36" i="92"/>
  <c r="AO36" i="92"/>
  <c r="AN36" i="92"/>
  <c r="AM36" i="92"/>
  <c r="AL36" i="92"/>
  <c r="AK36" i="92"/>
  <c r="AI36" i="92"/>
  <c r="Q36" i="92"/>
  <c r="AY35" i="92"/>
  <c r="AX35" i="92"/>
  <c r="AW35" i="92"/>
  <c r="AV35" i="92"/>
  <c r="AU35" i="92"/>
  <c r="AT35" i="92"/>
  <c r="AS35" i="92"/>
  <c r="AR35" i="92"/>
  <c r="AQ35" i="92"/>
  <c r="AP35" i="92"/>
  <c r="AO35" i="92"/>
  <c r="AN35" i="92"/>
  <c r="AM35" i="92"/>
  <c r="AL35" i="92"/>
  <c r="AK35" i="92"/>
  <c r="AI35" i="92"/>
  <c r="Q35" i="92"/>
  <c r="AY34" i="92"/>
  <c r="AX34" i="92"/>
  <c r="AW34" i="92"/>
  <c r="AV34" i="92"/>
  <c r="AU34" i="92"/>
  <c r="AT34" i="92"/>
  <c r="AS34" i="92"/>
  <c r="AR34" i="92"/>
  <c r="AQ34" i="92"/>
  <c r="AP34" i="92"/>
  <c r="AO34" i="92"/>
  <c r="AN34" i="92"/>
  <c r="AM34" i="92"/>
  <c r="AL34" i="92"/>
  <c r="AK34" i="92"/>
  <c r="AI34" i="92"/>
  <c r="Q34" i="92"/>
  <c r="AY33" i="92"/>
  <c r="AX33" i="92"/>
  <c r="AW33" i="92"/>
  <c r="AV33" i="92"/>
  <c r="AU33" i="92"/>
  <c r="AT33" i="92"/>
  <c r="AS33" i="92"/>
  <c r="AR33" i="92"/>
  <c r="AQ33" i="92"/>
  <c r="AP33" i="92"/>
  <c r="AO33" i="92"/>
  <c r="AN33" i="92"/>
  <c r="AM33" i="92"/>
  <c r="AL33" i="92"/>
  <c r="AK33" i="92"/>
  <c r="AI33" i="92"/>
  <c r="Q33" i="92"/>
  <c r="AY32" i="92"/>
  <c r="AX32" i="92"/>
  <c r="AW32" i="92"/>
  <c r="AV32" i="92"/>
  <c r="AU32" i="92"/>
  <c r="AT32" i="92"/>
  <c r="AS32" i="92"/>
  <c r="AR32" i="92"/>
  <c r="AQ32" i="92"/>
  <c r="AP32" i="92"/>
  <c r="AO32" i="92"/>
  <c r="AN32" i="92"/>
  <c r="AM32" i="92"/>
  <c r="AL32" i="92"/>
  <c r="AK32" i="92"/>
  <c r="AI32" i="92"/>
  <c r="Q32" i="92"/>
  <c r="AY31" i="92"/>
  <c r="AX31" i="92"/>
  <c r="AW31" i="92"/>
  <c r="AV31" i="92"/>
  <c r="AU31" i="92"/>
  <c r="AT31" i="92"/>
  <c r="AS31" i="92"/>
  <c r="AR31" i="92"/>
  <c r="AQ31" i="92"/>
  <c r="AP31" i="92"/>
  <c r="AO31" i="92"/>
  <c r="AN31" i="92"/>
  <c r="AM31" i="92"/>
  <c r="AL31" i="92"/>
  <c r="AK31" i="92"/>
  <c r="AI31" i="92"/>
  <c r="Q31" i="92"/>
  <c r="AY30" i="92"/>
  <c r="AX30" i="92"/>
  <c r="AW30" i="92"/>
  <c r="AV30" i="92"/>
  <c r="AU30" i="92"/>
  <c r="AT30" i="92"/>
  <c r="AS30" i="92"/>
  <c r="AR30" i="92"/>
  <c r="AQ30" i="92"/>
  <c r="AP30" i="92"/>
  <c r="AO30" i="92"/>
  <c r="AN30" i="92"/>
  <c r="AM30" i="92"/>
  <c r="AL30" i="92"/>
  <c r="AK30" i="92"/>
  <c r="AI30" i="92"/>
  <c r="Q30" i="92"/>
  <c r="AY29" i="92"/>
  <c r="AX29" i="92"/>
  <c r="AW29" i="92"/>
  <c r="AV29" i="92"/>
  <c r="AU29" i="92"/>
  <c r="AT29" i="92"/>
  <c r="AS29" i="92"/>
  <c r="AR29" i="92"/>
  <c r="AQ29" i="92"/>
  <c r="AP29" i="92"/>
  <c r="AO29" i="92"/>
  <c r="AN29" i="92"/>
  <c r="AM29" i="92"/>
  <c r="AL29" i="92"/>
  <c r="AK29" i="92"/>
  <c r="AI29" i="92"/>
  <c r="Q29" i="92"/>
  <c r="Q26" i="92"/>
  <c r="Q48" i="92" s="1"/>
  <c r="AI48" i="92" s="1"/>
  <c r="AZ48" i="92" s="1"/>
  <c r="S24" i="92"/>
  <c r="AS23" i="92"/>
  <c r="AH23" i="92"/>
  <c r="AI23" i="92" s="1"/>
  <c r="AG23" i="92"/>
  <c r="AF23" i="92"/>
  <c r="AE23" i="92"/>
  <c r="AD23" i="92"/>
  <c r="AC23" i="92"/>
  <c r="AB23" i="92"/>
  <c r="AA23" i="92"/>
  <c r="Z23" i="92"/>
  <c r="Y23" i="92"/>
  <c r="X23" i="92"/>
  <c r="W23" i="92"/>
  <c r="V23" i="92"/>
  <c r="U23" i="92"/>
  <c r="AL23" i="92" s="1"/>
  <c r="T23" i="92"/>
  <c r="AK23" i="92" s="1"/>
  <c r="P23" i="92"/>
  <c r="Q23" i="92" s="1"/>
  <c r="O23" i="92"/>
  <c r="N23" i="92"/>
  <c r="M23" i="92"/>
  <c r="L23" i="92"/>
  <c r="K23" i="92"/>
  <c r="J23" i="92"/>
  <c r="I23" i="92"/>
  <c r="H23" i="92"/>
  <c r="G23" i="92"/>
  <c r="F23" i="92"/>
  <c r="E23" i="92"/>
  <c r="D23" i="92"/>
  <c r="C23" i="92"/>
  <c r="B23" i="92"/>
  <c r="AH22" i="92"/>
  <c r="AG22" i="92"/>
  <c r="AF22" i="92"/>
  <c r="AE22" i="92"/>
  <c r="AV22" i="92" s="1"/>
  <c r="AD22" i="92"/>
  <c r="AU22" i="92" s="1"/>
  <c r="AC22" i="92"/>
  <c r="AT22" i="92" s="1"/>
  <c r="AB22" i="92"/>
  <c r="AS22" i="92" s="1"/>
  <c r="AA22" i="92"/>
  <c r="AR22" i="92" s="1"/>
  <c r="Z22" i="92"/>
  <c r="AQ22" i="92" s="1"/>
  <c r="Y22" i="92"/>
  <c r="AP22" i="92" s="1"/>
  <c r="X22" i="92"/>
  <c r="AO22" i="92" s="1"/>
  <c r="W22" i="92"/>
  <c r="AN22" i="92" s="1"/>
  <c r="V22" i="92"/>
  <c r="AM22" i="92" s="1"/>
  <c r="U22" i="92"/>
  <c r="AL22" i="92" s="1"/>
  <c r="T22" i="92"/>
  <c r="P22" i="92"/>
  <c r="O22" i="92"/>
  <c r="N22" i="92"/>
  <c r="M22" i="92"/>
  <c r="L22" i="92"/>
  <c r="K22" i="92"/>
  <c r="J22" i="92"/>
  <c r="I22" i="92"/>
  <c r="H22" i="92"/>
  <c r="G22" i="92"/>
  <c r="F22" i="92"/>
  <c r="E22" i="92"/>
  <c r="D22" i="92"/>
  <c r="C22" i="92"/>
  <c r="B22" i="92"/>
  <c r="AK22" i="92" s="1"/>
  <c r="AH21" i="92"/>
  <c r="AG21" i="92"/>
  <c r="AF21" i="92"/>
  <c r="AE21" i="92"/>
  <c r="AV21" i="92" s="1"/>
  <c r="AD21" i="92"/>
  <c r="AU21" i="92" s="1"/>
  <c r="AC21" i="92"/>
  <c r="AT21" i="92" s="1"/>
  <c r="AB21" i="92"/>
  <c r="AS21" i="92" s="1"/>
  <c r="AA21" i="92"/>
  <c r="AR21" i="92" s="1"/>
  <c r="Z21" i="92"/>
  <c r="AQ21" i="92" s="1"/>
  <c r="Y21" i="92"/>
  <c r="AP21" i="92" s="1"/>
  <c r="X21" i="92"/>
  <c r="AO21" i="92" s="1"/>
  <c r="W21" i="92"/>
  <c r="AN21" i="92" s="1"/>
  <c r="V21" i="92"/>
  <c r="AM21" i="92" s="1"/>
  <c r="U21" i="92"/>
  <c r="AL21" i="92" s="1"/>
  <c r="T21" i="92"/>
  <c r="AK21" i="92" s="1"/>
  <c r="P21" i="92"/>
  <c r="O21" i="92"/>
  <c r="N21" i="92"/>
  <c r="M21" i="92"/>
  <c r="L21" i="92"/>
  <c r="K21" i="92"/>
  <c r="J21" i="92"/>
  <c r="I21" i="92"/>
  <c r="H21" i="92"/>
  <c r="G21" i="92"/>
  <c r="F21" i="92"/>
  <c r="E21" i="92"/>
  <c r="D21" i="92"/>
  <c r="C21" i="92"/>
  <c r="B21" i="92"/>
  <c r="AT20" i="92"/>
  <c r="AH20" i="92"/>
  <c r="AG20" i="92"/>
  <c r="AF20" i="92"/>
  <c r="AW20" i="92" s="1"/>
  <c r="AE20" i="92"/>
  <c r="AV20" i="92" s="1"/>
  <c r="AD20" i="92"/>
  <c r="AU20" i="92" s="1"/>
  <c r="AC20" i="92"/>
  <c r="AB20" i="92"/>
  <c r="AS20" i="92" s="1"/>
  <c r="AA20" i="92"/>
  <c r="AR20" i="92" s="1"/>
  <c r="Z20" i="92"/>
  <c r="AQ20" i="92" s="1"/>
  <c r="Y20" i="92"/>
  <c r="AP20" i="92" s="1"/>
  <c r="X20" i="92"/>
  <c r="AO20" i="92" s="1"/>
  <c r="W20" i="92"/>
  <c r="AN20" i="92" s="1"/>
  <c r="V20" i="92"/>
  <c r="AM20" i="92" s="1"/>
  <c r="U20" i="92"/>
  <c r="AL20" i="92" s="1"/>
  <c r="T20" i="92"/>
  <c r="AK20" i="92" s="1"/>
  <c r="P20" i="92"/>
  <c r="O20" i="92"/>
  <c r="N20" i="92"/>
  <c r="M20" i="92"/>
  <c r="L20" i="92"/>
  <c r="K20" i="92"/>
  <c r="J20" i="92"/>
  <c r="I20" i="92"/>
  <c r="H20" i="92"/>
  <c r="G20" i="92"/>
  <c r="F20" i="92"/>
  <c r="E20" i="92"/>
  <c r="D20" i="92"/>
  <c r="C20" i="92"/>
  <c r="B20" i="92"/>
  <c r="AT19" i="92"/>
  <c r="AK19" i="92"/>
  <c r="AX19" i="92"/>
  <c r="AW19" i="92"/>
  <c r="AV19" i="92"/>
  <c r="AU19" i="92"/>
  <c r="AS19" i="92"/>
  <c r="AR19" i="92"/>
  <c r="AQ19" i="92"/>
  <c r="AP19" i="92"/>
  <c r="AO19" i="92"/>
  <c r="AN19" i="92"/>
  <c r="AM19" i="92"/>
  <c r="AL19" i="92"/>
  <c r="A63" i="92"/>
  <c r="AY18" i="92"/>
  <c r="AZ18" i="92" s="1"/>
  <c r="AX18" i="92"/>
  <c r="AW18" i="92"/>
  <c r="AV18" i="92"/>
  <c r="AV23" i="92" s="1"/>
  <c r="AU18" i="92"/>
  <c r="AU23" i="92" s="1"/>
  <c r="AT18" i="92"/>
  <c r="AT23" i="92" s="1"/>
  <c r="AS18" i="92"/>
  <c r="AR18" i="92"/>
  <c r="AR23" i="92" s="1"/>
  <c r="AQ18" i="92"/>
  <c r="AQ23" i="92" s="1"/>
  <c r="AP18" i="92"/>
  <c r="AP23" i="92" s="1"/>
  <c r="AO18" i="92"/>
  <c r="AO23" i="92" s="1"/>
  <c r="AN18" i="92"/>
  <c r="AN23" i="92" s="1"/>
  <c r="AM18" i="92"/>
  <c r="AM23" i="92" s="1"/>
  <c r="AL18" i="92"/>
  <c r="AK18" i="92"/>
  <c r="AI18" i="92"/>
  <c r="Q18" i="92"/>
  <c r="AY17" i="92"/>
  <c r="AZ17" i="92" s="1"/>
  <c r="AX17" i="92"/>
  <c r="AW17" i="92"/>
  <c r="AV17" i="92"/>
  <c r="AU17" i="92"/>
  <c r="AT17" i="92"/>
  <c r="AS17" i="92"/>
  <c r="AR17" i="92"/>
  <c r="AQ17" i="92"/>
  <c r="AP17" i="92"/>
  <c r="AO17" i="92"/>
  <c r="AN17" i="92"/>
  <c r="AM17" i="92"/>
  <c r="AL17" i="92"/>
  <c r="AK17" i="92"/>
  <c r="AI17" i="92"/>
  <c r="Q17" i="92"/>
  <c r="AY16" i="92"/>
  <c r="AX16" i="92"/>
  <c r="AW16" i="92"/>
  <c r="AV16" i="92"/>
  <c r="AU16" i="92"/>
  <c r="AT16" i="92"/>
  <c r="AS16" i="92"/>
  <c r="AR16" i="92"/>
  <c r="AQ16" i="92"/>
  <c r="AP16" i="92"/>
  <c r="AO16" i="92"/>
  <c r="AN16" i="92"/>
  <c r="AM16" i="92"/>
  <c r="AL16" i="92"/>
  <c r="AK16" i="92"/>
  <c r="AI16" i="92"/>
  <c r="Q16" i="92"/>
  <c r="AY15" i="92"/>
  <c r="AX15" i="92"/>
  <c r="AW15" i="92"/>
  <c r="AV15" i="92"/>
  <c r="AU15" i="92"/>
  <c r="AT15" i="92"/>
  <c r="AS15" i="92"/>
  <c r="AR15" i="92"/>
  <c r="AQ15" i="92"/>
  <c r="AP15" i="92"/>
  <c r="AO15" i="92"/>
  <c r="AN15" i="92"/>
  <c r="AM15" i="92"/>
  <c r="AL15" i="92"/>
  <c r="AK15" i="92"/>
  <c r="AI15" i="92"/>
  <c r="Q15" i="92"/>
  <c r="AY14" i="92"/>
  <c r="AX14" i="92"/>
  <c r="AW14" i="92"/>
  <c r="AV14" i="92"/>
  <c r="AU14" i="92"/>
  <c r="AT14" i="92"/>
  <c r="AS14" i="92"/>
  <c r="AR14" i="92"/>
  <c r="AQ14" i="92"/>
  <c r="AP14" i="92"/>
  <c r="AO14" i="92"/>
  <c r="AN14" i="92"/>
  <c r="AM14" i="92"/>
  <c r="AL14" i="92"/>
  <c r="AK14" i="92"/>
  <c r="AI14" i="92"/>
  <c r="Q14" i="92"/>
  <c r="AY13" i="92"/>
  <c r="AX13" i="92"/>
  <c r="AW13" i="92"/>
  <c r="AV13" i="92"/>
  <c r="AU13" i="92"/>
  <c r="AT13" i="92"/>
  <c r="AS13" i="92"/>
  <c r="AR13" i="92"/>
  <c r="AQ13" i="92"/>
  <c r="AP13" i="92"/>
  <c r="AO13" i="92"/>
  <c r="AN13" i="92"/>
  <c r="AM13" i="92"/>
  <c r="AL13" i="92"/>
  <c r="AK13" i="92"/>
  <c r="AI13" i="92"/>
  <c r="Q13" i="92"/>
  <c r="AY12" i="92"/>
  <c r="AX12" i="92"/>
  <c r="AW12" i="92"/>
  <c r="AV12" i="92"/>
  <c r="AU12" i="92"/>
  <c r="AT12" i="92"/>
  <c r="AS12" i="92"/>
  <c r="AR12" i="92"/>
  <c r="AQ12" i="92"/>
  <c r="AP12" i="92"/>
  <c r="AO12" i="92"/>
  <c r="AN12" i="92"/>
  <c r="AM12" i="92"/>
  <c r="AL12" i="92"/>
  <c r="AK12" i="92"/>
  <c r="AI12" i="92"/>
  <c r="Q12" i="92"/>
  <c r="AY11" i="92"/>
  <c r="AX11" i="92"/>
  <c r="AW11" i="92"/>
  <c r="AV11" i="92"/>
  <c r="AU11" i="92"/>
  <c r="AT11" i="92"/>
  <c r="AS11" i="92"/>
  <c r="AR11" i="92"/>
  <c r="AQ11" i="92"/>
  <c r="AP11" i="92"/>
  <c r="AO11" i="92"/>
  <c r="AN11" i="92"/>
  <c r="AM11" i="92"/>
  <c r="AL11" i="92"/>
  <c r="AK11" i="92"/>
  <c r="AI11" i="92"/>
  <c r="Q11" i="92"/>
  <c r="AY10" i="92"/>
  <c r="AX10" i="92"/>
  <c r="AW10" i="92"/>
  <c r="AV10" i="92"/>
  <c r="AU10" i="92"/>
  <c r="AT10" i="92"/>
  <c r="AS10" i="92"/>
  <c r="AR10" i="92"/>
  <c r="AQ10" i="92"/>
  <c r="AP10" i="92"/>
  <c r="AO10" i="92"/>
  <c r="AN10" i="92"/>
  <c r="AM10" i="92"/>
  <c r="AL10" i="92"/>
  <c r="AK10" i="92"/>
  <c r="AI10" i="92"/>
  <c r="Q10" i="92"/>
  <c r="AY9" i="92"/>
  <c r="AX9" i="92"/>
  <c r="AW9" i="92"/>
  <c r="AV9" i="92"/>
  <c r="AU9" i="92"/>
  <c r="AT9" i="92"/>
  <c r="AS9" i="92"/>
  <c r="AR9" i="92"/>
  <c r="AQ9" i="92"/>
  <c r="AP9" i="92"/>
  <c r="AO9" i="92"/>
  <c r="AN9" i="92"/>
  <c r="AM9" i="92"/>
  <c r="AL9" i="92"/>
  <c r="AK9" i="92"/>
  <c r="AI9" i="92"/>
  <c r="Q9" i="92"/>
  <c r="AY8" i="92"/>
  <c r="AX8" i="92"/>
  <c r="AW8" i="92"/>
  <c r="AV8" i="92"/>
  <c r="AU8" i="92"/>
  <c r="AT8" i="92"/>
  <c r="AS8" i="92"/>
  <c r="AR8" i="92"/>
  <c r="AQ8" i="92"/>
  <c r="AP8" i="92"/>
  <c r="AO8" i="92"/>
  <c r="AN8" i="92"/>
  <c r="AM8" i="92"/>
  <c r="AL8" i="92"/>
  <c r="AK8" i="92"/>
  <c r="AI8" i="92"/>
  <c r="Q8" i="92"/>
  <c r="AY7" i="92"/>
  <c r="AX7" i="92"/>
  <c r="AW7" i="92"/>
  <c r="AV7" i="92"/>
  <c r="AU7" i="92"/>
  <c r="AT7" i="92"/>
  <c r="AS7" i="92"/>
  <c r="AR7" i="92"/>
  <c r="AQ7" i="92"/>
  <c r="AP7" i="92"/>
  <c r="AO7" i="92"/>
  <c r="AN7" i="92"/>
  <c r="AM7" i="92"/>
  <c r="AL7" i="92"/>
  <c r="AK7" i="92"/>
  <c r="AI7" i="92"/>
  <c r="Q7" i="92"/>
  <c r="AT67" i="91"/>
  <c r="AH67" i="91"/>
  <c r="AY67" i="91" s="1"/>
  <c r="AZ67" i="91" s="1"/>
  <c r="AG67" i="91"/>
  <c r="AF67" i="91"/>
  <c r="AE67" i="91"/>
  <c r="AV67" i="91" s="1"/>
  <c r="AD67" i="91"/>
  <c r="AU67" i="91" s="1"/>
  <c r="AC67" i="91"/>
  <c r="AB67" i="91"/>
  <c r="AS67" i="91" s="1"/>
  <c r="AA67" i="91"/>
  <c r="AR67" i="91" s="1"/>
  <c r="Z67" i="91"/>
  <c r="AQ67" i="91" s="1"/>
  <c r="Y67" i="91"/>
  <c r="AP67" i="91" s="1"/>
  <c r="X67" i="91"/>
  <c r="W67" i="91"/>
  <c r="AN67" i="91" s="1"/>
  <c r="V67" i="91"/>
  <c r="AM67" i="91" s="1"/>
  <c r="U67" i="91"/>
  <c r="AL67" i="91" s="1"/>
  <c r="T67" i="91"/>
  <c r="AK67" i="91" s="1"/>
  <c r="P67" i="91"/>
  <c r="Q67" i="91" s="1"/>
  <c r="O67" i="91"/>
  <c r="N67" i="91"/>
  <c r="M67" i="91"/>
  <c r="L67" i="91"/>
  <c r="K67" i="91"/>
  <c r="J67" i="91"/>
  <c r="I67" i="91"/>
  <c r="H67" i="91"/>
  <c r="G67" i="91"/>
  <c r="F67" i="91"/>
  <c r="AO67" i="91" s="1"/>
  <c r="E67" i="91"/>
  <c r="D67" i="91"/>
  <c r="C67" i="91"/>
  <c r="B67" i="91"/>
  <c r="AH66" i="91"/>
  <c r="AY66" i="91" s="1"/>
  <c r="AG66" i="91"/>
  <c r="AF66" i="91"/>
  <c r="AE66" i="91"/>
  <c r="AV66" i="91" s="1"/>
  <c r="AD66" i="91"/>
  <c r="AU66" i="91" s="1"/>
  <c r="AC66" i="91"/>
  <c r="AT66" i="91" s="1"/>
  <c r="AB66" i="91"/>
  <c r="AS66" i="91" s="1"/>
  <c r="AA66" i="91"/>
  <c r="AR66" i="91" s="1"/>
  <c r="Z66" i="91"/>
  <c r="AQ66" i="91" s="1"/>
  <c r="Y66" i="91"/>
  <c r="AP66" i="91" s="1"/>
  <c r="X66" i="91"/>
  <c r="AO66" i="91" s="1"/>
  <c r="W66" i="91"/>
  <c r="AN66" i="91" s="1"/>
  <c r="V66" i="91"/>
  <c r="AM66" i="91" s="1"/>
  <c r="U66" i="91"/>
  <c r="AL66" i="91" s="1"/>
  <c r="T66" i="91"/>
  <c r="AK66" i="91" s="1"/>
  <c r="O66" i="91"/>
  <c r="Q66" i="91" s="1"/>
  <c r="N66" i="91"/>
  <c r="M66" i="91"/>
  <c r="L66" i="91"/>
  <c r="K66" i="91"/>
  <c r="J66" i="91"/>
  <c r="I66" i="91"/>
  <c r="H66" i="91"/>
  <c r="G66" i="91"/>
  <c r="F66" i="91"/>
  <c r="E66" i="91"/>
  <c r="D66" i="91"/>
  <c r="C66" i="91"/>
  <c r="B66" i="91"/>
  <c r="AH65" i="91"/>
  <c r="AG65" i="91"/>
  <c r="AF65" i="91"/>
  <c r="AE65" i="91"/>
  <c r="AV65" i="91" s="1"/>
  <c r="AD65" i="91"/>
  <c r="AU65" i="91" s="1"/>
  <c r="AC65" i="91"/>
  <c r="AT65" i="91" s="1"/>
  <c r="AB65" i="91"/>
  <c r="AS65" i="91" s="1"/>
  <c r="AA65" i="91"/>
  <c r="AR65" i="91" s="1"/>
  <c r="Z65" i="91"/>
  <c r="AQ65" i="91" s="1"/>
  <c r="Y65" i="91"/>
  <c r="AP65" i="91" s="1"/>
  <c r="X65" i="91"/>
  <c r="AO65" i="91" s="1"/>
  <c r="W65" i="91"/>
  <c r="AN65" i="91" s="1"/>
  <c r="V65" i="91"/>
  <c r="AM65" i="91" s="1"/>
  <c r="U65" i="91"/>
  <c r="AL65" i="91" s="1"/>
  <c r="T65" i="91"/>
  <c r="AK65" i="91" s="1"/>
  <c r="P65" i="91"/>
  <c r="O65" i="91"/>
  <c r="N65" i="91"/>
  <c r="M65" i="91"/>
  <c r="L65" i="91"/>
  <c r="K65" i="91"/>
  <c r="J65" i="91"/>
  <c r="I65" i="91"/>
  <c r="H65" i="91"/>
  <c r="G65" i="91"/>
  <c r="F65" i="91"/>
  <c r="E65" i="91"/>
  <c r="D65" i="91"/>
  <c r="C65" i="91"/>
  <c r="B65" i="91"/>
  <c r="AH64" i="91"/>
  <c r="AG64" i="91"/>
  <c r="AF64" i="91"/>
  <c r="AE64" i="91"/>
  <c r="AV64" i="91" s="1"/>
  <c r="AD64" i="91"/>
  <c r="AU64" i="91" s="1"/>
  <c r="AC64" i="91"/>
  <c r="AT64" i="91" s="1"/>
  <c r="AB64" i="91"/>
  <c r="AS64" i="91" s="1"/>
  <c r="AA64" i="91"/>
  <c r="AR64" i="91" s="1"/>
  <c r="Z64" i="91"/>
  <c r="AQ64" i="91" s="1"/>
  <c r="Y64" i="91"/>
  <c r="AP64" i="91" s="1"/>
  <c r="X64" i="91"/>
  <c r="AO64" i="91" s="1"/>
  <c r="W64" i="91"/>
  <c r="AN64" i="91" s="1"/>
  <c r="V64" i="91"/>
  <c r="AM64" i="91" s="1"/>
  <c r="U64" i="91"/>
  <c r="AL64" i="91" s="1"/>
  <c r="T64" i="91"/>
  <c r="AK64" i="91" s="1"/>
  <c r="P64" i="91"/>
  <c r="O64" i="91"/>
  <c r="N64" i="91"/>
  <c r="M64" i="91"/>
  <c r="L64" i="91"/>
  <c r="K64" i="91"/>
  <c r="J64" i="91"/>
  <c r="I64" i="91"/>
  <c r="H64" i="91"/>
  <c r="G64" i="91"/>
  <c r="F64" i="91"/>
  <c r="E64" i="91"/>
  <c r="D64" i="91"/>
  <c r="C64" i="91"/>
  <c r="B64" i="91"/>
  <c r="AI63" i="91"/>
  <c r="AW63" i="91"/>
  <c r="AV63" i="91"/>
  <c r="AU63" i="91"/>
  <c r="AR63" i="91"/>
  <c r="AQ63" i="91"/>
  <c r="AP63" i="91"/>
  <c r="AO63" i="91"/>
  <c r="AN63" i="91"/>
  <c r="AM63" i="91"/>
  <c r="AL63" i="91"/>
  <c r="AK63" i="91"/>
  <c r="A63" i="91"/>
  <c r="AY62" i="91"/>
  <c r="AZ62" i="91" s="1"/>
  <c r="AX62" i="91"/>
  <c r="AW62" i="91"/>
  <c r="AV62" i="91"/>
  <c r="AU62" i="91"/>
  <c r="AT62" i="91"/>
  <c r="AS62" i="91"/>
  <c r="AR62" i="91"/>
  <c r="AQ62" i="91"/>
  <c r="AP62" i="91"/>
  <c r="AO62" i="91"/>
  <c r="AN62" i="91"/>
  <c r="AM62" i="91"/>
  <c r="AL62" i="91"/>
  <c r="AK62" i="91"/>
  <c r="AI62" i="91"/>
  <c r="Q62" i="91"/>
  <c r="AY61" i="91"/>
  <c r="AX61" i="91"/>
  <c r="AW61" i="91"/>
  <c r="AV61" i="91"/>
  <c r="AU61" i="91"/>
  <c r="AT61" i="91"/>
  <c r="AS61" i="91"/>
  <c r="AR61" i="91"/>
  <c r="AQ61" i="91"/>
  <c r="AP61" i="91"/>
  <c r="AO61" i="91"/>
  <c r="AN61" i="91"/>
  <c r="AM61" i="91"/>
  <c r="AL61" i="91"/>
  <c r="AK61" i="91"/>
  <c r="AI61" i="91"/>
  <c r="Q61" i="91"/>
  <c r="AY60" i="91"/>
  <c r="AX60" i="91"/>
  <c r="AW60" i="91"/>
  <c r="AV60" i="91"/>
  <c r="AU60" i="91"/>
  <c r="AT60" i="91"/>
  <c r="AS60" i="91"/>
  <c r="AR60" i="91"/>
  <c r="AQ60" i="91"/>
  <c r="AP60" i="91"/>
  <c r="AO60" i="91"/>
  <c r="AN60" i="91"/>
  <c r="AM60" i="91"/>
  <c r="AL60" i="91"/>
  <c r="AK60" i="91"/>
  <c r="AI60" i="91"/>
  <c r="Q60" i="91"/>
  <c r="AY59" i="91"/>
  <c r="AX59" i="91"/>
  <c r="AW59" i="91"/>
  <c r="AV59" i="91"/>
  <c r="AU59" i="91"/>
  <c r="AT59" i="91"/>
  <c r="AS59" i="91"/>
  <c r="AR59" i="91"/>
  <c r="AQ59" i="91"/>
  <c r="AP59" i="91"/>
  <c r="AO59" i="91"/>
  <c r="AN59" i="91"/>
  <c r="AM59" i="91"/>
  <c r="AL59" i="91"/>
  <c r="AK59" i="91"/>
  <c r="AI59" i="91"/>
  <c r="Q59" i="91"/>
  <c r="AY58" i="91"/>
  <c r="AX58" i="91"/>
  <c r="AW58" i="91"/>
  <c r="AV58" i="91"/>
  <c r="AU58" i="91"/>
  <c r="AT58" i="91"/>
  <c r="AS58" i="91"/>
  <c r="AR58" i="91"/>
  <c r="AQ58" i="91"/>
  <c r="AP58" i="91"/>
  <c r="AO58" i="91"/>
  <c r="AN58" i="91"/>
  <c r="AM58" i="91"/>
  <c r="AL58" i="91"/>
  <c r="AK58" i="91"/>
  <c r="AI58" i="91"/>
  <c r="Q58" i="91"/>
  <c r="AY57" i="91"/>
  <c r="AX57" i="91"/>
  <c r="AW57" i="91"/>
  <c r="AV57" i="91"/>
  <c r="AU57" i="91"/>
  <c r="AT57" i="91"/>
  <c r="AS57" i="91"/>
  <c r="AR57" i="91"/>
  <c r="AQ57" i="91"/>
  <c r="AP57" i="91"/>
  <c r="AO57" i="91"/>
  <c r="AN57" i="91"/>
  <c r="AM57" i="91"/>
  <c r="AL57" i="91"/>
  <c r="AK57" i="91"/>
  <c r="AI57" i="91"/>
  <c r="Q57" i="91"/>
  <c r="AY56" i="91"/>
  <c r="AX56" i="91"/>
  <c r="AW56" i="91"/>
  <c r="AV56" i="91"/>
  <c r="AU56" i="91"/>
  <c r="AT56" i="91"/>
  <c r="AS56" i="91"/>
  <c r="AR56" i="91"/>
  <c r="AQ56" i="91"/>
  <c r="AP56" i="91"/>
  <c r="AO56" i="91"/>
  <c r="AN56" i="91"/>
  <c r="AM56" i="91"/>
  <c r="AL56" i="91"/>
  <c r="AK56" i="91"/>
  <c r="AI56" i="91"/>
  <c r="Q56" i="91"/>
  <c r="AY55" i="91"/>
  <c r="AX55" i="91"/>
  <c r="AW55" i="91"/>
  <c r="AV55" i="91"/>
  <c r="AU55" i="91"/>
  <c r="AT55" i="91"/>
  <c r="AS55" i="91"/>
  <c r="AR55" i="91"/>
  <c r="AQ55" i="91"/>
  <c r="AP55" i="91"/>
  <c r="AO55" i="91"/>
  <c r="AN55" i="91"/>
  <c r="AM55" i="91"/>
  <c r="AL55" i="91"/>
  <c r="AK55" i="91"/>
  <c r="AI55" i="91"/>
  <c r="Q55" i="91"/>
  <c r="AY54" i="91"/>
  <c r="AX54" i="91"/>
  <c r="AW54" i="91"/>
  <c r="AV54" i="91"/>
  <c r="AU54" i="91"/>
  <c r="AT54" i="91"/>
  <c r="AS54" i="91"/>
  <c r="AR54" i="91"/>
  <c r="AQ54" i="91"/>
  <c r="AP54" i="91"/>
  <c r="AO54" i="91"/>
  <c r="AN54" i="91"/>
  <c r="AM54" i="91"/>
  <c r="AL54" i="91"/>
  <c r="AK54" i="91"/>
  <c r="AI54" i="91"/>
  <c r="Q54" i="91"/>
  <c r="AY53" i="91"/>
  <c r="AX53" i="91"/>
  <c r="AW53" i="91"/>
  <c r="AV53" i="91"/>
  <c r="AU53" i="91"/>
  <c r="AT53" i="91"/>
  <c r="AS53" i="91"/>
  <c r="AR53" i="91"/>
  <c r="AQ53" i="91"/>
  <c r="AP53" i="91"/>
  <c r="AO53" i="91"/>
  <c r="AN53" i="91"/>
  <c r="AM53" i="91"/>
  <c r="AL53" i="91"/>
  <c r="AK53" i="91"/>
  <c r="AI53" i="91"/>
  <c r="Q53" i="91"/>
  <c r="AY52" i="91"/>
  <c r="AX52" i="91"/>
  <c r="AW52" i="91"/>
  <c r="AV52" i="91"/>
  <c r="AU52" i="91"/>
  <c r="AT52" i="91"/>
  <c r="AS52" i="91"/>
  <c r="AR52" i="91"/>
  <c r="AQ52" i="91"/>
  <c r="AP52" i="91"/>
  <c r="AO52" i="91"/>
  <c r="AN52" i="91"/>
  <c r="AM52" i="91"/>
  <c r="AL52" i="91"/>
  <c r="AK52" i="91"/>
  <c r="AI52" i="91"/>
  <c r="Q52" i="91"/>
  <c r="AY51" i="91"/>
  <c r="AX51" i="91"/>
  <c r="AW51" i="91"/>
  <c r="AV51" i="91"/>
  <c r="AU51" i="91"/>
  <c r="AT51" i="91"/>
  <c r="AS51" i="91"/>
  <c r="AR51" i="91"/>
  <c r="AQ51" i="91"/>
  <c r="AP51" i="91"/>
  <c r="AO51" i="91"/>
  <c r="AN51" i="91"/>
  <c r="AM51" i="91"/>
  <c r="AL51" i="91"/>
  <c r="AK51" i="91"/>
  <c r="AI51" i="91"/>
  <c r="Q51" i="91"/>
  <c r="AZ48" i="91"/>
  <c r="AY45" i="91"/>
  <c r="AZ45" i="91" s="1"/>
  <c r="AU45" i="91"/>
  <c r="AT45" i="91"/>
  <c r="AS45" i="91"/>
  <c r="AP45" i="91"/>
  <c r="AM45" i="91"/>
  <c r="AL45" i="91"/>
  <c r="AK45" i="91"/>
  <c r="AI45" i="91"/>
  <c r="AG45" i="91"/>
  <c r="AF45" i="91"/>
  <c r="AE45" i="91"/>
  <c r="AD45" i="91"/>
  <c r="AC45" i="91"/>
  <c r="AB45" i="91"/>
  <c r="AA45" i="91"/>
  <c r="AR45" i="91" s="1"/>
  <c r="Z45" i="91"/>
  <c r="AQ45" i="91" s="1"/>
  <c r="Y45" i="91"/>
  <c r="X45" i="91"/>
  <c r="AO45" i="91" s="1"/>
  <c r="W45" i="91"/>
  <c r="V45" i="91"/>
  <c r="U45" i="91"/>
  <c r="T45" i="91"/>
  <c r="Q45" i="91"/>
  <c r="O45" i="91"/>
  <c r="N45" i="91"/>
  <c r="M45" i="91"/>
  <c r="AV45" i="91" s="1"/>
  <c r="L45" i="91"/>
  <c r="K45" i="91"/>
  <c r="J45" i="91"/>
  <c r="I45" i="91"/>
  <c r="H45" i="91"/>
  <c r="G45" i="91"/>
  <c r="F45" i="91"/>
  <c r="E45" i="91"/>
  <c r="AN45" i="91" s="1"/>
  <c r="D45" i="91"/>
  <c r="C45" i="91"/>
  <c r="B45" i="91"/>
  <c r="AY44" i="91"/>
  <c r="AV44" i="91"/>
  <c r="AS44" i="91"/>
  <c r="AR44" i="91"/>
  <c r="AQ44" i="91"/>
  <c r="AN44" i="91"/>
  <c r="AK44" i="91"/>
  <c r="AG44" i="91"/>
  <c r="AI44" i="91" s="1"/>
  <c r="AF44" i="91"/>
  <c r="AE44" i="91"/>
  <c r="AD44" i="91"/>
  <c r="AU44" i="91" s="1"/>
  <c r="AC44" i="91"/>
  <c r="AB44" i="91"/>
  <c r="AA44" i="91"/>
  <c r="Z44" i="91"/>
  <c r="Y44" i="91"/>
  <c r="AP44" i="91" s="1"/>
  <c r="X44" i="91"/>
  <c r="AO44" i="91" s="1"/>
  <c r="W44" i="91"/>
  <c r="V44" i="91"/>
  <c r="AM44" i="91" s="1"/>
  <c r="U44" i="91"/>
  <c r="T44" i="91"/>
  <c r="O44" i="91"/>
  <c r="Q44" i="91" s="1"/>
  <c r="N44" i="91"/>
  <c r="M44" i="91"/>
  <c r="L44" i="91"/>
  <c r="K44" i="91"/>
  <c r="AT44" i="91" s="1"/>
  <c r="J44" i="91"/>
  <c r="I44" i="91"/>
  <c r="H44" i="91"/>
  <c r="G44" i="91"/>
  <c r="F44" i="91"/>
  <c r="E44" i="91"/>
  <c r="D44" i="91"/>
  <c r="C44" i="91"/>
  <c r="AL44" i="91" s="1"/>
  <c r="B44" i="91"/>
  <c r="AH43" i="91"/>
  <c r="AG43" i="91"/>
  <c r="AF43" i="91"/>
  <c r="AE43" i="91"/>
  <c r="AV43" i="91" s="1"/>
  <c r="AD43" i="91"/>
  <c r="AU43" i="91" s="1"/>
  <c r="AC43" i="91"/>
  <c r="AT43" i="91" s="1"/>
  <c r="AB43" i="91"/>
  <c r="AS43" i="91" s="1"/>
  <c r="AA43" i="91"/>
  <c r="AR43" i="91" s="1"/>
  <c r="Z43" i="91"/>
  <c r="AQ43" i="91" s="1"/>
  <c r="Y43" i="91"/>
  <c r="X43" i="91"/>
  <c r="AO43" i="91" s="1"/>
  <c r="W43" i="91"/>
  <c r="AN43" i="91" s="1"/>
  <c r="V43" i="91"/>
  <c r="AM43" i="91" s="1"/>
  <c r="U43" i="91"/>
  <c r="AL43" i="91" s="1"/>
  <c r="T43" i="91"/>
  <c r="AK43" i="91" s="1"/>
  <c r="P43" i="91"/>
  <c r="O43" i="91"/>
  <c r="N43" i="91"/>
  <c r="M43" i="91"/>
  <c r="L43" i="91"/>
  <c r="K43" i="91"/>
  <c r="J43" i="91"/>
  <c r="I43" i="91"/>
  <c r="H43" i="91"/>
  <c r="G43" i="91"/>
  <c r="AP43" i="91" s="1"/>
  <c r="F43" i="91"/>
  <c r="E43" i="91"/>
  <c r="D43" i="91"/>
  <c r="C43" i="91"/>
  <c r="B43" i="91"/>
  <c r="AH42" i="91"/>
  <c r="AG42" i="91"/>
  <c r="AF42" i="91"/>
  <c r="AE42" i="91"/>
  <c r="AV42" i="91" s="1"/>
  <c r="AD42" i="91"/>
  <c r="AU42" i="91" s="1"/>
  <c r="AC42" i="91"/>
  <c r="AT42" i="91" s="1"/>
  <c r="AB42" i="91"/>
  <c r="AS42" i="91" s="1"/>
  <c r="AA42" i="91"/>
  <c r="AR42" i="91" s="1"/>
  <c r="Z42" i="91"/>
  <c r="AQ42" i="91" s="1"/>
  <c r="Y42" i="91"/>
  <c r="AP42" i="91" s="1"/>
  <c r="X42" i="91"/>
  <c r="AO42" i="91" s="1"/>
  <c r="W42" i="91"/>
  <c r="AN42" i="91" s="1"/>
  <c r="V42" i="91"/>
  <c r="AM42" i="91" s="1"/>
  <c r="U42" i="91"/>
  <c r="AL42" i="91" s="1"/>
  <c r="T42" i="91"/>
  <c r="AK42" i="91" s="1"/>
  <c r="P42" i="91"/>
  <c r="O42" i="91"/>
  <c r="N42" i="91"/>
  <c r="M42" i="91"/>
  <c r="L42" i="91"/>
  <c r="K42" i="91"/>
  <c r="J42" i="91"/>
  <c r="I42" i="91"/>
  <c r="H42" i="91"/>
  <c r="G42" i="91"/>
  <c r="F42" i="91"/>
  <c r="E42" i="91"/>
  <c r="D42" i="91"/>
  <c r="C42" i="91"/>
  <c r="B42" i="91"/>
  <c r="AX41" i="91"/>
  <c r="AW41" i="91"/>
  <c r="AU41" i="91"/>
  <c r="AT41" i="91"/>
  <c r="AQ41" i="91"/>
  <c r="AP41" i="91"/>
  <c r="AO41" i="91"/>
  <c r="AN41" i="91"/>
  <c r="AL41" i="91"/>
  <c r="AK41" i="91"/>
  <c r="A41" i="91"/>
  <c r="AY40" i="91"/>
  <c r="AZ40" i="91" s="1"/>
  <c r="AX40" i="91"/>
  <c r="AW40" i="91"/>
  <c r="AV40" i="91"/>
  <c r="AU40" i="91"/>
  <c r="AT40" i="91"/>
  <c r="AS40" i="91"/>
  <c r="AR40" i="91"/>
  <c r="AQ40" i="91"/>
  <c r="AP40" i="91"/>
  <c r="AO40" i="91"/>
  <c r="AK40" i="91"/>
  <c r="AI40" i="91"/>
  <c r="Q40" i="91"/>
  <c r="AY39" i="91"/>
  <c r="AX39" i="91"/>
  <c r="AW39" i="91"/>
  <c r="AV39" i="91"/>
  <c r="AU39" i="91"/>
  <c r="AT39" i="91"/>
  <c r="AS39" i="91"/>
  <c r="AR39" i="91"/>
  <c r="AQ39" i="91"/>
  <c r="AP39" i="91"/>
  <c r="AO39" i="91"/>
  <c r="AK39" i="91"/>
  <c r="AI39" i="91"/>
  <c r="Q39" i="91"/>
  <c r="AY38" i="91"/>
  <c r="AZ38" i="91" s="1"/>
  <c r="AX38" i="91"/>
  <c r="AW38" i="91"/>
  <c r="AV38" i="91"/>
  <c r="AU38" i="91"/>
  <c r="AT38" i="91"/>
  <c r="AS38" i="91"/>
  <c r="AR38" i="91"/>
  <c r="AQ38" i="91"/>
  <c r="AP38" i="91"/>
  <c r="AO38" i="91"/>
  <c r="AK38" i="91"/>
  <c r="AI38" i="91"/>
  <c r="Q38" i="91"/>
  <c r="AY37" i="91"/>
  <c r="AX37" i="91"/>
  <c r="AW37" i="91"/>
  <c r="AV37" i="91"/>
  <c r="AU37" i="91"/>
  <c r="AT37" i="91"/>
  <c r="AS37" i="91"/>
  <c r="AR37" i="91"/>
  <c r="AQ37" i="91"/>
  <c r="AP37" i="91"/>
  <c r="AO37" i="91"/>
  <c r="AK37" i="91"/>
  <c r="AI37" i="91"/>
  <c r="Q37" i="91"/>
  <c r="AY36" i="91"/>
  <c r="AZ36" i="91" s="1"/>
  <c r="AX36" i="91"/>
  <c r="AW36" i="91"/>
  <c r="AV36" i="91"/>
  <c r="AU36" i="91"/>
  <c r="AT36" i="91"/>
  <c r="AS36" i="91"/>
  <c r="AR36" i="91"/>
  <c r="AQ36" i="91"/>
  <c r="AP36" i="91"/>
  <c r="AO36" i="91"/>
  <c r="AK36" i="91"/>
  <c r="AI36" i="91"/>
  <c r="Q36" i="91"/>
  <c r="AY35" i="91"/>
  <c r="AX35" i="91"/>
  <c r="AW35" i="91"/>
  <c r="AV35" i="91"/>
  <c r="AU35" i="91"/>
  <c r="AT35" i="91"/>
  <c r="AS35" i="91"/>
  <c r="AR35" i="91"/>
  <c r="AQ35" i="91"/>
  <c r="AP35" i="91"/>
  <c r="AO35" i="91"/>
  <c r="AK35" i="91"/>
  <c r="AI35" i="91"/>
  <c r="Q35" i="91"/>
  <c r="AY34" i="91"/>
  <c r="AX34" i="91"/>
  <c r="AW34" i="91"/>
  <c r="AV34" i="91"/>
  <c r="AU34" i="91"/>
  <c r="AT34" i="91"/>
  <c r="AS34" i="91"/>
  <c r="AR34" i="91"/>
  <c r="AQ34" i="91"/>
  <c r="AP34" i="91"/>
  <c r="AO34" i="91"/>
  <c r="AK34" i="91"/>
  <c r="AI34" i="91"/>
  <c r="Q34" i="91"/>
  <c r="AY33" i="91"/>
  <c r="AX33" i="91"/>
  <c r="AW33" i="91"/>
  <c r="AV33" i="91"/>
  <c r="AU33" i="91"/>
  <c r="AT33" i="91"/>
  <c r="AS33" i="91"/>
  <c r="AR33" i="91"/>
  <c r="AQ33" i="91"/>
  <c r="AP33" i="91"/>
  <c r="AO33" i="91"/>
  <c r="AK33" i="91"/>
  <c r="AI33" i="91"/>
  <c r="Q33" i="91"/>
  <c r="AY32" i="91"/>
  <c r="AX32" i="91"/>
  <c r="AW32" i="91"/>
  <c r="AV32" i="91"/>
  <c r="AU32" i="91"/>
  <c r="AT32" i="91"/>
  <c r="AS32" i="91"/>
  <c r="AR32" i="91"/>
  <c r="AQ32" i="91"/>
  <c r="AP32" i="91"/>
  <c r="AO32" i="91"/>
  <c r="AK32" i="91"/>
  <c r="AI32" i="91"/>
  <c r="Q32" i="91"/>
  <c r="AY31" i="91"/>
  <c r="AX31" i="91"/>
  <c r="AW31" i="91"/>
  <c r="AV31" i="91"/>
  <c r="AU31" i="91"/>
  <c r="AT31" i="91"/>
  <c r="AS31" i="91"/>
  <c r="AR31" i="91"/>
  <c r="AQ31" i="91"/>
  <c r="AP31" i="91"/>
  <c r="AO31" i="91"/>
  <c r="AK31" i="91"/>
  <c r="AI31" i="91"/>
  <c r="Q31" i="91"/>
  <c r="AY30" i="91"/>
  <c r="AX30" i="91"/>
  <c r="AW30" i="91"/>
  <c r="AV30" i="91"/>
  <c r="AU30" i="91"/>
  <c r="AT30" i="91"/>
  <c r="AS30" i="91"/>
  <c r="AR30" i="91"/>
  <c r="AQ30" i="91"/>
  <c r="AP30" i="91"/>
  <c r="AO30" i="91"/>
  <c r="AK30" i="91"/>
  <c r="AI30" i="91"/>
  <c r="Q30" i="91"/>
  <c r="AY29" i="91"/>
  <c r="AX29" i="91"/>
  <c r="AW29" i="91"/>
  <c r="AV29" i="91"/>
  <c r="AU29" i="91"/>
  <c r="AT29" i="91"/>
  <c r="AS29" i="91"/>
  <c r="AR29" i="91"/>
  <c r="AQ29" i="91"/>
  <c r="AP29" i="91"/>
  <c r="AO29" i="91"/>
  <c r="AK29" i="91"/>
  <c r="AI29" i="91"/>
  <c r="Q29" i="91"/>
  <c r="AZ26" i="91"/>
  <c r="AH23" i="91"/>
  <c r="AY23" i="91" s="1"/>
  <c r="AZ23" i="91" s="1"/>
  <c r="AG23" i="91"/>
  <c r="AF23" i="91"/>
  <c r="AW23" i="91" s="1"/>
  <c r="AE23" i="91"/>
  <c r="AV23" i="91" s="1"/>
  <c r="AD23" i="91"/>
  <c r="AU23" i="91" s="1"/>
  <c r="AC23" i="91"/>
  <c r="AT23" i="91" s="1"/>
  <c r="AB23" i="91"/>
  <c r="AS23" i="91" s="1"/>
  <c r="AA23" i="91"/>
  <c r="AR23" i="91" s="1"/>
  <c r="Z23" i="91"/>
  <c r="Y23" i="91"/>
  <c r="AP23" i="91" s="1"/>
  <c r="X23" i="91"/>
  <c r="AO23" i="91" s="1"/>
  <c r="W23" i="91"/>
  <c r="AN23" i="91" s="1"/>
  <c r="V23" i="91"/>
  <c r="AM23" i="91" s="1"/>
  <c r="U23" i="91"/>
  <c r="AL23" i="91" s="1"/>
  <c r="T23" i="91"/>
  <c r="AK23" i="91" s="1"/>
  <c r="P23" i="91"/>
  <c r="Q23" i="91" s="1"/>
  <c r="O23" i="91"/>
  <c r="N23" i="91"/>
  <c r="M23" i="91"/>
  <c r="L23" i="91"/>
  <c r="K23" i="91"/>
  <c r="J23" i="91"/>
  <c r="I23" i="91"/>
  <c r="H23" i="91"/>
  <c r="AQ23" i="91" s="1"/>
  <c r="G23" i="91"/>
  <c r="F23" i="91"/>
  <c r="E23" i="91"/>
  <c r="D23" i="91"/>
  <c r="C23" i="91"/>
  <c r="B23" i="91"/>
  <c r="AH22" i="91"/>
  <c r="AG22" i="91"/>
  <c r="AF22" i="91"/>
  <c r="AE22" i="91"/>
  <c r="AV22" i="91" s="1"/>
  <c r="AD22" i="91"/>
  <c r="AU22" i="91" s="1"/>
  <c r="AC22" i="91"/>
  <c r="AT22" i="91" s="1"/>
  <c r="AB22" i="91"/>
  <c r="AS22" i="91" s="1"/>
  <c r="AA22" i="91"/>
  <c r="AR22" i="91" s="1"/>
  <c r="Z22" i="91"/>
  <c r="AQ22" i="91" s="1"/>
  <c r="Y22" i="91"/>
  <c r="AP22" i="91" s="1"/>
  <c r="X22" i="91"/>
  <c r="AO22" i="91" s="1"/>
  <c r="W22" i="91"/>
  <c r="AN22" i="91" s="1"/>
  <c r="V22" i="91"/>
  <c r="AM22" i="91" s="1"/>
  <c r="U22" i="91"/>
  <c r="AL22" i="91" s="1"/>
  <c r="T22" i="91"/>
  <c r="AK22" i="91" s="1"/>
  <c r="P22" i="91"/>
  <c r="O22" i="91"/>
  <c r="N22" i="91"/>
  <c r="M22" i="91"/>
  <c r="L22" i="91"/>
  <c r="K22" i="91"/>
  <c r="J22" i="91"/>
  <c r="I22" i="91"/>
  <c r="H22" i="91"/>
  <c r="G22" i="91"/>
  <c r="F22" i="91"/>
  <c r="E22" i="91"/>
  <c r="D22" i="91"/>
  <c r="C22" i="91"/>
  <c r="B22" i="91"/>
  <c r="AH21" i="91"/>
  <c r="AG21" i="91"/>
  <c r="AF21" i="91"/>
  <c r="AW21" i="91" s="1"/>
  <c r="AE21" i="91"/>
  <c r="AV21" i="91" s="1"/>
  <c r="AD21" i="91"/>
  <c r="AU21" i="91" s="1"/>
  <c r="AC21" i="91"/>
  <c r="AT21" i="91" s="1"/>
  <c r="AB21" i="91"/>
  <c r="AS21" i="91" s="1"/>
  <c r="AA21" i="91"/>
  <c r="AR21" i="91" s="1"/>
  <c r="Z21" i="91"/>
  <c r="AQ21" i="91" s="1"/>
  <c r="Y21" i="91"/>
  <c r="AP21" i="91" s="1"/>
  <c r="X21" i="91"/>
  <c r="AO21" i="91" s="1"/>
  <c r="W21" i="91"/>
  <c r="AN21" i="91" s="1"/>
  <c r="V21" i="91"/>
  <c r="AM21" i="91" s="1"/>
  <c r="U21" i="91"/>
  <c r="AL21" i="91" s="1"/>
  <c r="T21" i="91"/>
  <c r="AK21" i="91" s="1"/>
  <c r="P21" i="91"/>
  <c r="O21" i="91"/>
  <c r="N21" i="91"/>
  <c r="M21" i="91"/>
  <c r="L21" i="91"/>
  <c r="K21" i="91"/>
  <c r="J21" i="91"/>
  <c r="I21" i="91"/>
  <c r="H21" i="91"/>
  <c r="G21" i="91"/>
  <c r="F21" i="91"/>
  <c r="E21" i="91"/>
  <c r="D21" i="91"/>
  <c r="C21" i="91"/>
  <c r="B21" i="91"/>
  <c r="AH20" i="91"/>
  <c r="AG20" i="91"/>
  <c r="AF20" i="91"/>
  <c r="AE20" i="91"/>
  <c r="AV20" i="91" s="1"/>
  <c r="AD20" i="91"/>
  <c r="AU20" i="91" s="1"/>
  <c r="AC20" i="91"/>
  <c r="AT20" i="91" s="1"/>
  <c r="AB20" i="91"/>
  <c r="AS20" i="91" s="1"/>
  <c r="AA20" i="91"/>
  <c r="AR20" i="91" s="1"/>
  <c r="Z20" i="91"/>
  <c r="AQ20" i="91" s="1"/>
  <c r="Y20" i="91"/>
  <c r="AP20" i="91" s="1"/>
  <c r="X20" i="91"/>
  <c r="AO20" i="91" s="1"/>
  <c r="W20" i="91"/>
  <c r="AN20" i="91" s="1"/>
  <c r="V20" i="91"/>
  <c r="AM20" i="91" s="1"/>
  <c r="U20" i="91"/>
  <c r="AL20" i="91" s="1"/>
  <c r="T20" i="91"/>
  <c r="AK20" i="91" s="1"/>
  <c r="P20" i="91"/>
  <c r="O20" i="91"/>
  <c r="N20" i="91"/>
  <c r="M20" i="91"/>
  <c r="L20" i="91"/>
  <c r="K20" i="91"/>
  <c r="J20" i="91"/>
  <c r="I20" i="91"/>
  <c r="H20" i="91"/>
  <c r="G20" i="91"/>
  <c r="F20" i="91"/>
  <c r="E20" i="91"/>
  <c r="D20" i="91"/>
  <c r="C20" i="91"/>
  <c r="B20" i="91"/>
  <c r="AW19" i="91"/>
  <c r="AV19" i="91"/>
  <c r="AT19" i="91"/>
  <c r="AQ19" i="91"/>
  <c r="AP19" i="91"/>
  <c r="AO19" i="91"/>
  <c r="AN19" i="91"/>
  <c r="AL19" i="91"/>
  <c r="AK19" i="91"/>
  <c r="AY18" i="91"/>
  <c r="AZ18" i="91" s="1"/>
  <c r="AX18" i="91"/>
  <c r="AW18" i="91"/>
  <c r="AV18" i="91"/>
  <c r="AU18" i="91"/>
  <c r="AT18" i="91"/>
  <c r="AS18" i="91"/>
  <c r="AR18" i="91"/>
  <c r="AQ18" i="91"/>
  <c r="AP18" i="91"/>
  <c r="AO18" i="91"/>
  <c r="AN18" i="91"/>
  <c r="AM18" i="91"/>
  <c r="AL18" i="91"/>
  <c r="AK18" i="91"/>
  <c r="AI18" i="91"/>
  <c r="Q18" i="91"/>
  <c r="AY17" i="91"/>
  <c r="AZ17" i="91" s="1"/>
  <c r="AX17" i="91"/>
  <c r="AW17" i="91"/>
  <c r="AV17" i="91"/>
  <c r="AU17" i="91"/>
  <c r="AT17" i="91"/>
  <c r="AS17" i="91"/>
  <c r="AR17" i="91"/>
  <c r="AQ17" i="91"/>
  <c r="AP17" i="91"/>
  <c r="AO17" i="91"/>
  <c r="AN17" i="91"/>
  <c r="AM17" i="91"/>
  <c r="AL17" i="91"/>
  <c r="AK17" i="91"/>
  <c r="AI17" i="91"/>
  <c r="Q17" i="91"/>
  <c r="AY16" i="91"/>
  <c r="AX16" i="91"/>
  <c r="AW16" i="91"/>
  <c r="AV16" i="91"/>
  <c r="AU16" i="91"/>
  <c r="AT16" i="91"/>
  <c r="AS16" i="91"/>
  <c r="AR16" i="91"/>
  <c r="AQ16" i="91"/>
  <c r="AP16" i="91"/>
  <c r="AO16" i="91"/>
  <c r="AN16" i="91"/>
  <c r="AM16" i="91"/>
  <c r="AL16" i="91"/>
  <c r="AK16" i="91"/>
  <c r="AI16" i="91"/>
  <c r="Q16" i="91"/>
  <c r="AY15" i="91"/>
  <c r="AX15" i="91"/>
  <c r="AW15" i="91"/>
  <c r="AV15" i="91"/>
  <c r="AU15" i="91"/>
  <c r="AT15" i="91"/>
  <c r="AS15" i="91"/>
  <c r="AR15" i="91"/>
  <c r="AQ15" i="91"/>
  <c r="AP15" i="91"/>
  <c r="AO15" i="91"/>
  <c r="AN15" i="91"/>
  <c r="AM15" i="91"/>
  <c r="AL15" i="91"/>
  <c r="AK15" i="91"/>
  <c r="AI15" i="91"/>
  <c r="Q15" i="91"/>
  <c r="AY14" i="91"/>
  <c r="AX14" i="91"/>
  <c r="AW14" i="91"/>
  <c r="AV14" i="91"/>
  <c r="AU14" i="91"/>
  <c r="AT14" i="91"/>
  <c r="AS14" i="91"/>
  <c r="AR14" i="91"/>
  <c r="AQ14" i="91"/>
  <c r="AP14" i="91"/>
  <c r="AO14" i="91"/>
  <c r="AN14" i="91"/>
  <c r="AM14" i="91"/>
  <c r="AL14" i="91"/>
  <c r="AK14" i="91"/>
  <c r="AI14" i="91"/>
  <c r="Q14" i="91"/>
  <c r="AY13" i="91"/>
  <c r="AX13" i="91"/>
  <c r="AW13" i="91"/>
  <c r="AV13" i="91"/>
  <c r="AU13" i="91"/>
  <c r="AT13" i="91"/>
  <c r="AS13" i="91"/>
  <c r="AR13" i="91"/>
  <c r="AQ13" i="91"/>
  <c r="AP13" i="91"/>
  <c r="AO13" i="91"/>
  <c r="AN13" i="91"/>
  <c r="AM13" i="91"/>
  <c r="AL13" i="91"/>
  <c r="AK13" i="91"/>
  <c r="AI13" i="91"/>
  <c r="Q13" i="91"/>
  <c r="AY12" i="91"/>
  <c r="AX12" i="91"/>
  <c r="AW12" i="91"/>
  <c r="AV12" i="91"/>
  <c r="AU12" i="91"/>
  <c r="AT12" i="91"/>
  <c r="AS12" i="91"/>
  <c r="AR12" i="91"/>
  <c r="AQ12" i="91"/>
  <c r="AP12" i="91"/>
  <c r="AO12" i="91"/>
  <c r="AN12" i="91"/>
  <c r="AM12" i="91"/>
  <c r="AL12" i="91"/>
  <c r="AK12" i="91"/>
  <c r="AI12" i="91"/>
  <c r="Q12" i="91"/>
  <c r="AY11" i="91"/>
  <c r="AX11" i="91"/>
  <c r="AW11" i="91"/>
  <c r="AV11" i="91"/>
  <c r="AU11" i="91"/>
  <c r="AT11" i="91"/>
  <c r="AS11" i="91"/>
  <c r="AR11" i="91"/>
  <c r="AQ11" i="91"/>
  <c r="AP11" i="91"/>
  <c r="AO11" i="91"/>
  <c r="AN11" i="91"/>
  <c r="AM11" i="91"/>
  <c r="AL11" i="91"/>
  <c r="AK11" i="91"/>
  <c r="AI11" i="91"/>
  <c r="Q11" i="91"/>
  <c r="AY10" i="91"/>
  <c r="AX10" i="91"/>
  <c r="AW10" i="91"/>
  <c r="AV10" i="91"/>
  <c r="AU10" i="91"/>
  <c r="AT10" i="91"/>
  <c r="AS10" i="91"/>
  <c r="AR10" i="91"/>
  <c r="AQ10" i="91"/>
  <c r="AP10" i="91"/>
  <c r="AO10" i="91"/>
  <c r="AN10" i="91"/>
  <c r="AM10" i="91"/>
  <c r="AL10" i="91"/>
  <c r="AK10" i="91"/>
  <c r="AI10" i="91"/>
  <c r="Q10" i="91"/>
  <c r="AY9" i="91"/>
  <c r="AX9" i="91"/>
  <c r="AW9" i="91"/>
  <c r="AV9" i="91"/>
  <c r="AU9" i="91"/>
  <c r="AT9" i="91"/>
  <c r="AS9" i="91"/>
  <c r="AR9" i="91"/>
  <c r="AQ9" i="91"/>
  <c r="AP9" i="91"/>
  <c r="AO9" i="91"/>
  <c r="AN9" i="91"/>
  <c r="AM9" i="91"/>
  <c r="AL9" i="91"/>
  <c r="AK9" i="91"/>
  <c r="AI9" i="91"/>
  <c r="Q9" i="91"/>
  <c r="AY8" i="91"/>
  <c r="AX8" i="91"/>
  <c r="AW8" i="91"/>
  <c r="AV8" i="91"/>
  <c r="AU8" i="91"/>
  <c r="AT8" i="91"/>
  <c r="AS8" i="91"/>
  <c r="AR8" i="91"/>
  <c r="AQ8" i="91"/>
  <c r="AP8" i="91"/>
  <c r="AO8" i="91"/>
  <c r="AN8" i="91"/>
  <c r="AM8" i="91"/>
  <c r="AL8" i="91"/>
  <c r="AK8" i="91"/>
  <c r="AI8" i="91"/>
  <c r="Q8" i="91"/>
  <c r="AY7" i="91"/>
  <c r="AX7" i="91"/>
  <c r="AW7" i="91"/>
  <c r="AV7" i="91"/>
  <c r="AU7" i="91"/>
  <c r="AT7" i="91"/>
  <c r="AS7" i="91"/>
  <c r="AR7" i="91"/>
  <c r="AQ7" i="91"/>
  <c r="AP7" i="91"/>
  <c r="AO7" i="91"/>
  <c r="AN7" i="91"/>
  <c r="AM7" i="91"/>
  <c r="AL7" i="91"/>
  <c r="AK7" i="91"/>
  <c r="AI7" i="91"/>
  <c r="Q7" i="91"/>
  <c r="AZ15" i="92" l="1"/>
  <c r="AY66" i="92"/>
  <c r="AZ61" i="91"/>
  <c r="AZ39" i="91"/>
  <c r="AZ15" i="91"/>
  <c r="Q22" i="91"/>
  <c r="AI65" i="92"/>
  <c r="AZ16" i="92"/>
  <c r="AZ14" i="92"/>
  <c r="AI21" i="92"/>
  <c r="AI22" i="92"/>
  <c r="AZ60" i="91"/>
  <c r="AZ59" i="91"/>
  <c r="AI43" i="91"/>
  <c r="Q43" i="91"/>
  <c r="AZ16" i="91"/>
  <c r="AZ12" i="91"/>
  <c r="Q21" i="91"/>
  <c r="AY22" i="91"/>
  <c r="Q66" i="92"/>
  <c r="AI44" i="92"/>
  <c r="Q44" i="92"/>
  <c r="Q22" i="92"/>
  <c r="AZ57" i="91"/>
  <c r="AZ37" i="91"/>
  <c r="AZ14" i="91"/>
  <c r="AI43" i="92"/>
  <c r="AZ13" i="92"/>
  <c r="AZ58" i="91"/>
  <c r="AZ35" i="91"/>
  <c r="Q65" i="92"/>
  <c r="AZ35" i="92"/>
  <c r="AI65" i="91"/>
  <c r="AZ34" i="91"/>
  <c r="AZ13" i="91"/>
  <c r="AX42" i="92"/>
  <c r="AW67" i="92"/>
  <c r="AW66" i="92"/>
  <c r="AZ34" i="92"/>
  <c r="AZ29" i="92"/>
  <c r="Q43" i="92"/>
  <c r="AZ10" i="92"/>
  <c r="AZ12" i="92"/>
  <c r="AW21" i="92"/>
  <c r="Q21" i="92"/>
  <c r="AW23" i="92"/>
  <c r="AW64" i="91"/>
  <c r="AW66" i="91"/>
  <c r="AW65" i="91"/>
  <c r="AZ31" i="91"/>
  <c r="AW44" i="91"/>
  <c r="AI21" i="91"/>
  <c r="AW20" i="91"/>
  <c r="AZ56" i="91"/>
  <c r="Q65" i="91"/>
  <c r="AW65" i="92"/>
  <c r="AW44" i="92"/>
  <c r="AW42" i="92"/>
  <c r="AW45" i="92"/>
  <c r="AW22" i="92"/>
  <c r="AX22" i="92"/>
  <c r="AW67" i="91"/>
  <c r="AW45" i="91"/>
  <c r="AW43" i="91"/>
  <c r="AW42" i="91"/>
  <c r="AW22" i="91"/>
  <c r="AY20" i="91"/>
  <c r="AZ30" i="92"/>
  <c r="AZ33" i="92"/>
  <c r="AZ8" i="92"/>
  <c r="AZ9" i="92"/>
  <c r="AZ11" i="92"/>
  <c r="AZ55" i="91"/>
  <c r="AZ33" i="91"/>
  <c r="AZ32" i="91"/>
  <c r="AZ10" i="91"/>
  <c r="AZ11" i="91"/>
  <c r="AZ9" i="91"/>
  <c r="K19" i="93"/>
  <c r="L11" i="93"/>
  <c r="L10" i="93"/>
  <c r="AX67" i="92"/>
  <c r="Q64" i="92"/>
  <c r="AZ31" i="92"/>
  <c r="AZ32" i="92"/>
  <c r="AI42" i="92"/>
  <c r="Q42" i="92"/>
  <c r="AZ54" i="91"/>
  <c r="AZ30" i="91"/>
  <c r="Q10" i="93"/>
  <c r="E14" i="93"/>
  <c r="E19" i="93"/>
  <c r="E10" i="93"/>
  <c r="E11" i="93"/>
  <c r="AX66" i="92"/>
  <c r="AY65" i="92"/>
  <c r="AY42" i="91"/>
  <c r="AX44" i="91"/>
  <c r="AZ44" i="91" s="1"/>
  <c r="AX21" i="91"/>
  <c r="AX22" i="91"/>
  <c r="P21" i="70"/>
  <c r="Q53" i="93"/>
  <c r="Q50" i="93"/>
  <c r="Q33" i="93"/>
  <c r="L18" i="93"/>
  <c r="L17" i="93"/>
  <c r="L9" i="93"/>
  <c r="L19" i="93"/>
  <c r="L15" i="93"/>
  <c r="K8" i="93"/>
  <c r="L16" i="93"/>
  <c r="L12" i="93"/>
  <c r="L7" i="93"/>
  <c r="E15" i="93"/>
  <c r="E7" i="93"/>
  <c r="E9" i="93"/>
  <c r="E13" i="93"/>
  <c r="E8" i="93"/>
  <c r="E17" i="93"/>
  <c r="E12" i="93"/>
  <c r="E18" i="93"/>
  <c r="AX65" i="92"/>
  <c r="AI20" i="92"/>
  <c r="Q20" i="92"/>
  <c r="AX64" i="92"/>
  <c r="AX20" i="92"/>
  <c r="AI64" i="91"/>
  <c r="AZ52" i="91"/>
  <c r="AZ53" i="91"/>
  <c r="Q64" i="91"/>
  <c r="AX45" i="91"/>
  <c r="Q42" i="91"/>
  <c r="AZ8" i="91"/>
  <c r="Q20" i="91"/>
  <c r="AZ7" i="91"/>
  <c r="P23" i="70"/>
  <c r="K52" i="93"/>
  <c r="K48" i="93"/>
  <c r="K55" i="93"/>
  <c r="Q47" i="93"/>
  <c r="K50" i="93"/>
  <c r="K59" i="93"/>
  <c r="K56" i="93"/>
  <c r="K47" i="93"/>
  <c r="K57" i="93"/>
  <c r="E47" i="93"/>
  <c r="E49" i="93"/>
  <c r="E53" i="93"/>
  <c r="E48" i="93"/>
  <c r="O60" i="93"/>
  <c r="Q60" i="93" s="1"/>
  <c r="E54" i="93"/>
  <c r="E50" i="93"/>
  <c r="E51" i="93"/>
  <c r="E58" i="93"/>
  <c r="E55" i="93"/>
  <c r="K28" i="93"/>
  <c r="K36" i="93"/>
  <c r="K39" i="93"/>
  <c r="K31" i="93"/>
  <c r="K27" i="93"/>
  <c r="K35" i="93"/>
  <c r="K38" i="93"/>
  <c r="L30" i="93"/>
  <c r="M40" i="93"/>
  <c r="K29" i="93"/>
  <c r="L35" i="93"/>
  <c r="L38" i="93"/>
  <c r="L31" i="93"/>
  <c r="L28" i="93"/>
  <c r="L37" i="93"/>
  <c r="K30" i="93"/>
  <c r="L29" i="93"/>
  <c r="K37" i="93"/>
  <c r="K32" i="93"/>
  <c r="L33" i="93"/>
  <c r="L39" i="93"/>
  <c r="L36" i="93"/>
  <c r="L34" i="93"/>
  <c r="E29" i="93"/>
  <c r="E39" i="93"/>
  <c r="E37" i="93"/>
  <c r="E35" i="93"/>
  <c r="E30" i="93"/>
  <c r="E31" i="93"/>
  <c r="E33" i="93"/>
  <c r="E28" i="93"/>
  <c r="E27" i="93"/>
  <c r="E36" i="93"/>
  <c r="O40" i="93"/>
  <c r="E38" i="93"/>
  <c r="Q27" i="93"/>
  <c r="K7" i="93"/>
  <c r="K9" i="93"/>
  <c r="L13" i="93"/>
  <c r="Q13" i="93"/>
  <c r="K14" i="93"/>
  <c r="K17" i="93"/>
  <c r="O20" i="93"/>
  <c r="M20" i="93"/>
  <c r="L8" i="93"/>
  <c r="K15" i="93"/>
  <c r="K12" i="93"/>
  <c r="Q7" i="93"/>
  <c r="S14" i="72"/>
  <c r="M60" i="93"/>
  <c r="K54" i="93"/>
  <c r="K49" i="93"/>
  <c r="K51" i="93"/>
  <c r="K58" i="93"/>
  <c r="E57" i="93"/>
  <c r="E52" i="93"/>
  <c r="E59" i="93"/>
  <c r="L27" i="93"/>
  <c r="K34" i="93"/>
  <c r="E32" i="93"/>
  <c r="E34" i="93"/>
  <c r="Q30" i="93"/>
  <c r="F33" i="93"/>
  <c r="K11" i="93"/>
  <c r="K10" i="93"/>
  <c r="K16" i="93"/>
  <c r="K18" i="93"/>
  <c r="P83" i="70"/>
  <c r="P71" i="70"/>
  <c r="P76" i="70"/>
  <c r="P82" i="70"/>
  <c r="P81" i="70"/>
  <c r="P27" i="70"/>
  <c r="P26" i="70"/>
  <c r="AI45" i="92"/>
  <c r="AZ63" i="92"/>
  <c r="AY41" i="92"/>
  <c r="AZ41" i="92" s="1"/>
  <c r="AX44" i="92"/>
  <c r="AX45" i="92"/>
  <c r="AX43" i="92"/>
  <c r="AX23" i="92"/>
  <c r="AI19" i="92"/>
  <c r="AZ7" i="92"/>
  <c r="Q19" i="92"/>
  <c r="AX21" i="92"/>
  <c r="AX66" i="91"/>
  <c r="AZ66" i="91" s="1"/>
  <c r="AX63" i="91"/>
  <c r="AX64" i="91"/>
  <c r="AZ29" i="91"/>
  <c r="AY41" i="91"/>
  <c r="AZ41" i="91" s="1"/>
  <c r="AI67" i="91"/>
  <c r="AI66" i="91"/>
  <c r="AZ51" i="91"/>
  <c r="AX67" i="91"/>
  <c r="AX65" i="91"/>
  <c r="AX20" i="91"/>
  <c r="AX23" i="91"/>
  <c r="AX43" i="91"/>
  <c r="AX42" i="91"/>
  <c r="P72" i="70"/>
  <c r="P77" i="70"/>
  <c r="P79" i="70"/>
  <c r="P73" i="70"/>
  <c r="P78" i="70"/>
  <c r="P75" i="70"/>
  <c r="P70" i="70"/>
  <c r="P80" i="70"/>
  <c r="P25" i="70"/>
  <c r="P22" i="70"/>
  <c r="P24" i="70"/>
  <c r="G20" i="93"/>
  <c r="F15" i="93"/>
  <c r="F11" i="93"/>
  <c r="F14" i="93"/>
  <c r="F17" i="93"/>
  <c r="F18" i="93"/>
  <c r="F16" i="93"/>
  <c r="F12" i="93"/>
  <c r="F8" i="93"/>
  <c r="F9" i="93"/>
  <c r="F19" i="93"/>
  <c r="F27" i="93"/>
  <c r="G60" i="93"/>
  <c r="F55" i="93"/>
  <c r="F51" i="93"/>
  <c r="F58" i="93"/>
  <c r="F56" i="93"/>
  <c r="F52" i="93"/>
  <c r="F54" i="93"/>
  <c r="F57" i="93"/>
  <c r="F49" i="93"/>
  <c r="F59" i="93"/>
  <c r="F48" i="93"/>
  <c r="F10" i="93"/>
  <c r="P40" i="93"/>
  <c r="L60" i="93"/>
  <c r="F47" i="93"/>
  <c r="F53" i="93"/>
  <c r="P20" i="93"/>
  <c r="G40" i="93"/>
  <c r="F35" i="93"/>
  <c r="F31" i="93"/>
  <c r="F36" i="93"/>
  <c r="F40" i="93"/>
  <c r="F34" i="93"/>
  <c r="F32" i="93"/>
  <c r="F38" i="93"/>
  <c r="F37" i="93"/>
  <c r="F28" i="93"/>
  <c r="F39" i="93"/>
  <c r="F29" i="93"/>
  <c r="F7" i="93"/>
  <c r="F50" i="93"/>
  <c r="F13" i="93"/>
  <c r="AS63" i="91"/>
  <c r="AS41" i="91"/>
  <c r="AS19" i="91"/>
  <c r="AM19" i="91"/>
  <c r="AU19" i="91"/>
  <c r="AI26" i="92"/>
  <c r="AZ26" i="92" s="1"/>
  <c r="AH64" i="92"/>
  <c r="AY42" i="92"/>
  <c r="AY43" i="92"/>
  <c r="AY44" i="92"/>
  <c r="AI66" i="92"/>
  <c r="A41" i="92"/>
  <c r="AY19" i="92"/>
  <c r="AZ19" i="92" s="1"/>
  <c r="AY20" i="92"/>
  <c r="AY21" i="92"/>
  <c r="AY22" i="92"/>
  <c r="AZ22" i="92" s="1"/>
  <c r="AY23" i="92"/>
  <c r="AZ23" i="92" s="1"/>
  <c r="AI19" i="91"/>
  <c r="AY19" i="91"/>
  <c r="AZ19" i="91" s="1"/>
  <c r="AI20" i="91"/>
  <c r="AY43" i="91"/>
  <c r="AI41" i="91"/>
  <c r="AI42" i="91"/>
  <c r="AY21" i="91"/>
  <c r="AY63" i="91"/>
  <c r="AY64" i="91"/>
  <c r="AY65" i="91"/>
  <c r="AI22" i="91"/>
  <c r="AI23" i="91"/>
  <c r="AZ66" i="92" l="1"/>
  <c r="AZ22" i="91"/>
  <c r="AZ44" i="92"/>
  <c r="AZ42" i="92"/>
  <c r="AZ43" i="92"/>
  <c r="AZ65" i="92"/>
  <c r="AZ43" i="91"/>
  <c r="AZ21" i="92"/>
  <c r="AZ21" i="91"/>
  <c r="AZ65" i="91"/>
  <c r="AZ20" i="91"/>
  <c r="AZ20" i="92"/>
  <c r="E20" i="93"/>
  <c r="AZ42" i="91"/>
  <c r="K20" i="93"/>
  <c r="L20" i="93"/>
  <c r="AZ64" i="91"/>
  <c r="K60" i="93"/>
  <c r="E60" i="93"/>
  <c r="K40" i="93"/>
  <c r="L40" i="93"/>
  <c r="Q40" i="93"/>
  <c r="Q20" i="93"/>
  <c r="AZ63" i="91"/>
  <c r="F60" i="93"/>
  <c r="F20" i="93"/>
  <c r="AY64" i="92"/>
  <c r="AZ64" i="92" s="1"/>
  <c r="AI64" i="92"/>
  <c r="R10" i="87" l="1"/>
  <c r="R21" i="87"/>
  <c r="R32" i="87"/>
  <c r="J39" i="83"/>
  <c r="J40" i="83"/>
  <c r="J41" i="83"/>
  <c r="J42" i="83"/>
  <c r="J43" i="83"/>
  <c r="J44" i="83"/>
  <c r="J45" i="83"/>
  <c r="J46" i="83"/>
  <c r="J47" i="83"/>
  <c r="J48" i="83"/>
  <c r="J49" i="83"/>
  <c r="J50" i="83"/>
  <c r="J51" i="83"/>
  <c r="J52" i="83"/>
  <c r="J53" i="83"/>
  <c r="J54" i="83"/>
  <c r="J55" i="83"/>
  <c r="J56" i="83"/>
  <c r="J57" i="83"/>
  <c r="J58" i="83"/>
  <c r="J59" i="83"/>
  <c r="J60" i="83"/>
  <c r="B66" i="46"/>
  <c r="N37" i="36"/>
  <c r="W32" i="87"/>
  <c r="V32" i="87"/>
  <c r="W31" i="87"/>
  <c r="W29" i="87"/>
  <c r="W26" i="87"/>
  <c r="V26" i="87"/>
  <c r="W23" i="87"/>
  <c r="V23" i="87"/>
  <c r="W21" i="87"/>
  <c r="V21" i="87"/>
  <c r="W20" i="87"/>
  <c r="W18" i="87"/>
  <c r="W15" i="87"/>
  <c r="V15" i="87"/>
  <c r="W12" i="87"/>
  <c r="V12" i="87"/>
  <c r="W10" i="87"/>
  <c r="V10" i="87"/>
  <c r="W9" i="87"/>
  <c r="W7" i="87"/>
  <c r="W33" i="87" l="1"/>
  <c r="W22" i="87"/>
  <c r="W11" i="87"/>
  <c r="J79" i="70"/>
  <c r="K79" i="70"/>
  <c r="J80" i="70"/>
  <c r="K80" i="70"/>
  <c r="J81" i="70"/>
  <c r="K81" i="70"/>
  <c r="J82" i="70"/>
  <c r="K82" i="70"/>
  <c r="J83" i="70"/>
  <c r="K83" i="70"/>
  <c r="J84" i="70"/>
  <c r="K84" i="70"/>
  <c r="J85" i="70"/>
  <c r="K85" i="70"/>
  <c r="J86" i="70"/>
  <c r="K86" i="70"/>
  <c r="J87" i="70"/>
  <c r="K87" i="70"/>
  <c r="J88" i="70"/>
  <c r="K88" i="70"/>
  <c r="J89" i="70"/>
  <c r="K89" i="70"/>
  <c r="J90" i="70"/>
  <c r="K90" i="70"/>
  <c r="D79" i="70"/>
  <c r="E79" i="70"/>
  <c r="D80" i="70"/>
  <c r="E80" i="70"/>
  <c r="D81" i="70"/>
  <c r="E81" i="70"/>
  <c r="D82" i="70"/>
  <c r="E82" i="70"/>
  <c r="D83" i="70"/>
  <c r="E83" i="70"/>
  <c r="D84" i="70"/>
  <c r="E84" i="70"/>
  <c r="D85" i="70"/>
  <c r="E85" i="70"/>
  <c r="D86" i="70"/>
  <c r="E86" i="70"/>
  <c r="D87" i="70"/>
  <c r="E87" i="70"/>
  <c r="D88" i="70"/>
  <c r="E88" i="70"/>
  <c r="D89" i="70"/>
  <c r="E89" i="70"/>
  <c r="D90" i="70"/>
  <c r="E90" i="70"/>
  <c r="D91" i="70"/>
  <c r="E91" i="70"/>
  <c r="K56" i="70"/>
  <c r="D56" i="70"/>
  <c r="E56" i="70"/>
  <c r="D57" i="70"/>
  <c r="E57" i="70"/>
  <c r="N48" i="70"/>
  <c r="O48" i="70"/>
  <c r="N49" i="70"/>
  <c r="O49" i="70"/>
  <c r="N50" i="70"/>
  <c r="O50" i="70"/>
  <c r="N51" i="70"/>
  <c r="O51" i="70"/>
  <c r="K48" i="70"/>
  <c r="L48" i="70"/>
  <c r="K49" i="70"/>
  <c r="L49" i="70"/>
  <c r="K50" i="70"/>
  <c r="L50" i="70"/>
  <c r="K51" i="70"/>
  <c r="L51" i="70"/>
  <c r="K52" i="70"/>
  <c r="L52" i="70"/>
  <c r="D48" i="70"/>
  <c r="E48" i="70"/>
  <c r="F48" i="70"/>
  <c r="D49" i="70"/>
  <c r="E49" i="70"/>
  <c r="F49" i="70"/>
  <c r="D50" i="70"/>
  <c r="E50" i="70"/>
  <c r="F50" i="70"/>
  <c r="D51" i="70"/>
  <c r="E51" i="70"/>
  <c r="F51" i="70"/>
  <c r="D52" i="70"/>
  <c r="E52" i="70"/>
  <c r="F52" i="70"/>
  <c r="B61" i="46"/>
  <c r="C61" i="46"/>
  <c r="P48" i="70" l="1"/>
  <c r="P50" i="70"/>
  <c r="P49" i="70"/>
  <c r="P51" i="70"/>
  <c r="J7" i="70"/>
  <c r="J8" i="70"/>
  <c r="J9" i="70"/>
  <c r="J10" i="70"/>
  <c r="J11" i="70"/>
  <c r="J12" i="70"/>
  <c r="J13" i="70"/>
  <c r="J14" i="70"/>
  <c r="J15" i="70"/>
  <c r="J16" i="70"/>
  <c r="J17" i="70"/>
  <c r="J18" i="70"/>
  <c r="J19" i="70"/>
  <c r="J20" i="70"/>
  <c r="J21" i="70"/>
  <c r="J22" i="70"/>
  <c r="J23" i="70"/>
  <c r="J24" i="70"/>
  <c r="J25" i="70"/>
  <c r="J26" i="70"/>
  <c r="J27" i="70"/>
  <c r="J28" i="70"/>
  <c r="J29" i="70"/>
  <c r="J30" i="70"/>
  <c r="J31" i="70"/>
  <c r="J68" i="46" l="1"/>
  <c r="J69" i="46"/>
  <c r="J70" i="46"/>
  <c r="J71" i="46"/>
  <c r="J72" i="46"/>
  <c r="J73" i="46"/>
  <c r="J74" i="46"/>
  <c r="J75" i="46"/>
  <c r="J76" i="46"/>
  <c r="J77" i="46"/>
  <c r="J78" i="46"/>
  <c r="J79" i="46"/>
  <c r="J80" i="46"/>
  <c r="J81" i="46"/>
  <c r="J82" i="46"/>
  <c r="J83" i="46"/>
  <c r="J84" i="46"/>
  <c r="J85" i="46"/>
  <c r="J86" i="46"/>
  <c r="J87" i="46"/>
  <c r="J88" i="46"/>
  <c r="J89" i="46"/>
  <c r="J90" i="46"/>
  <c r="J91" i="46"/>
  <c r="J92" i="46"/>
  <c r="J93" i="46"/>
  <c r="J94" i="46"/>
  <c r="J41" i="46"/>
  <c r="J42" i="46"/>
  <c r="J43" i="46"/>
  <c r="J44" i="46"/>
  <c r="J45" i="46"/>
  <c r="J46" i="46"/>
  <c r="J47" i="46"/>
  <c r="J48" i="46"/>
  <c r="J49" i="46"/>
  <c r="J50" i="46"/>
  <c r="J51" i="46"/>
  <c r="J52" i="46"/>
  <c r="J53" i="46"/>
  <c r="J54" i="46"/>
  <c r="J55" i="46"/>
  <c r="J56" i="46"/>
  <c r="J57" i="46"/>
  <c r="J58" i="46"/>
  <c r="J59" i="46"/>
  <c r="J60" i="46"/>
  <c r="J7" i="46"/>
  <c r="J8" i="46"/>
  <c r="J9" i="46"/>
  <c r="J10" i="46"/>
  <c r="J11" i="46"/>
  <c r="J12" i="46"/>
  <c r="J13" i="46"/>
  <c r="J14" i="46"/>
  <c r="J15" i="46"/>
  <c r="J16" i="46"/>
  <c r="J17" i="46"/>
  <c r="J18" i="46"/>
  <c r="J19" i="46"/>
  <c r="J20" i="46"/>
  <c r="J21" i="46"/>
  <c r="J22" i="46"/>
  <c r="J23" i="46"/>
  <c r="J24" i="46"/>
  <c r="J25" i="46"/>
  <c r="J26" i="46"/>
  <c r="J27" i="46"/>
  <c r="J28" i="46"/>
  <c r="J29" i="46"/>
  <c r="J30" i="46"/>
  <c r="J31" i="46"/>
  <c r="L91" i="86"/>
  <c r="F91" i="86"/>
  <c r="C7" i="2" l="1"/>
  <c r="D7" i="2"/>
  <c r="C10" i="2"/>
  <c r="D10" i="2"/>
  <c r="B95" i="47"/>
  <c r="C95" i="47"/>
  <c r="N74" i="66"/>
  <c r="O74" i="66"/>
  <c r="N75" i="66"/>
  <c r="O75" i="66"/>
  <c r="L74" i="66"/>
  <c r="F74" i="66"/>
  <c r="N28" i="66"/>
  <c r="O28" i="66"/>
  <c r="L28" i="66"/>
  <c r="F28" i="66"/>
  <c r="H95" i="47"/>
  <c r="I95" i="47"/>
  <c r="N73" i="66"/>
  <c r="O73" i="66"/>
  <c r="L73" i="66"/>
  <c r="F73" i="66"/>
  <c r="N25" i="66"/>
  <c r="O25" i="66"/>
  <c r="N26" i="66"/>
  <c r="O26" i="66"/>
  <c r="N27" i="66"/>
  <c r="O27" i="66"/>
  <c r="N29" i="66"/>
  <c r="O29" i="66"/>
  <c r="L25" i="66"/>
  <c r="F25" i="66"/>
  <c r="I61" i="48"/>
  <c r="H61" i="48"/>
  <c r="J7" i="81"/>
  <c r="J8" i="81"/>
  <c r="J9" i="81"/>
  <c r="J10" i="81"/>
  <c r="J11" i="81"/>
  <c r="J12" i="81"/>
  <c r="J13" i="81"/>
  <c r="J14" i="81"/>
  <c r="J15" i="81"/>
  <c r="J16" i="81"/>
  <c r="J17" i="81"/>
  <c r="J18" i="81"/>
  <c r="J19" i="81"/>
  <c r="J20" i="81"/>
  <c r="J21" i="81"/>
  <c r="J22" i="81"/>
  <c r="J23" i="81"/>
  <c r="J24" i="81"/>
  <c r="J25" i="81"/>
  <c r="J26" i="81"/>
  <c r="J27" i="81"/>
  <c r="J28" i="81"/>
  <c r="J29" i="81"/>
  <c r="J30" i="81"/>
  <c r="J31" i="81"/>
  <c r="B32" i="81"/>
  <c r="C32" i="81"/>
  <c r="H32" i="81"/>
  <c r="I32" i="81"/>
  <c r="N93" i="86"/>
  <c r="O93" i="86"/>
  <c r="N94" i="86"/>
  <c r="O94" i="86"/>
  <c r="L93" i="86"/>
  <c r="F93" i="86"/>
  <c r="I95" i="46"/>
  <c r="H95" i="46"/>
  <c r="I95" i="48"/>
  <c r="H95" i="48"/>
  <c r="F75" i="66"/>
  <c r="L75" i="66"/>
  <c r="N59" i="83"/>
  <c r="O59" i="83"/>
  <c r="N60" i="83"/>
  <c r="O60" i="83"/>
  <c r="L59" i="83"/>
  <c r="L60" i="83"/>
  <c r="F59" i="83"/>
  <c r="J7" i="83"/>
  <c r="J8" i="83"/>
  <c r="J9" i="83"/>
  <c r="J10" i="83"/>
  <c r="J11" i="83"/>
  <c r="J12" i="83"/>
  <c r="J13" i="83"/>
  <c r="J14" i="83"/>
  <c r="J15" i="83"/>
  <c r="J16" i="83"/>
  <c r="J17" i="83"/>
  <c r="J18" i="83"/>
  <c r="J19" i="83"/>
  <c r="J20" i="83"/>
  <c r="J21" i="83"/>
  <c r="J22" i="83"/>
  <c r="J23" i="83"/>
  <c r="J24" i="83"/>
  <c r="J25" i="83"/>
  <c r="J26" i="83"/>
  <c r="J27" i="83"/>
  <c r="J28" i="83"/>
  <c r="J29" i="83"/>
  <c r="J30" i="83"/>
  <c r="J31" i="83"/>
  <c r="B32" i="66"/>
  <c r="C32" i="66"/>
  <c r="N58" i="47"/>
  <c r="O58" i="47"/>
  <c r="L58" i="47"/>
  <c r="F58" i="47"/>
  <c r="P58" i="47" l="1"/>
  <c r="P28" i="66"/>
  <c r="P94" i="86"/>
  <c r="P29" i="66"/>
  <c r="P75" i="66"/>
  <c r="P74" i="66"/>
  <c r="P25" i="66"/>
  <c r="P73" i="66"/>
  <c r="P27" i="66"/>
  <c r="P26" i="66"/>
  <c r="P93" i="86"/>
  <c r="P60" i="83"/>
  <c r="P59" i="83"/>
  <c r="K68" i="46"/>
  <c r="L68" i="46"/>
  <c r="N68" i="46"/>
  <c r="O68" i="46"/>
  <c r="K69" i="46"/>
  <c r="L69" i="46"/>
  <c r="N69" i="46"/>
  <c r="O69" i="46"/>
  <c r="J68" i="81"/>
  <c r="J69" i="81"/>
  <c r="J70" i="81"/>
  <c r="J71" i="81"/>
  <c r="J72" i="81"/>
  <c r="J73" i="81"/>
  <c r="J74" i="81"/>
  <c r="J75" i="81"/>
  <c r="J76" i="81"/>
  <c r="J77" i="81"/>
  <c r="J78" i="81"/>
  <c r="J79" i="81"/>
  <c r="J80" i="81"/>
  <c r="J81" i="81"/>
  <c r="J82" i="81"/>
  <c r="J83" i="81"/>
  <c r="J84" i="81"/>
  <c r="J85" i="81"/>
  <c r="J86" i="81"/>
  <c r="J87" i="81"/>
  <c r="J88" i="81"/>
  <c r="J89" i="81"/>
  <c r="J90" i="81"/>
  <c r="J91" i="81"/>
  <c r="J92" i="81"/>
  <c r="J93" i="81"/>
  <c r="J94" i="81"/>
  <c r="J62" i="3"/>
  <c r="F30" i="70"/>
  <c r="F31" i="70"/>
  <c r="L30" i="70"/>
  <c r="N30" i="70"/>
  <c r="O30" i="70"/>
  <c r="L31" i="70"/>
  <c r="N31" i="70"/>
  <c r="O31" i="70"/>
  <c r="F26" i="66"/>
  <c r="F27" i="66"/>
  <c r="F29" i="66"/>
  <c r="F30" i="66"/>
  <c r="F53" i="66"/>
  <c r="F76" i="66"/>
  <c r="F77" i="66"/>
  <c r="F80" i="66"/>
  <c r="L76" i="66"/>
  <c r="N76" i="66"/>
  <c r="O76" i="66"/>
  <c r="L77" i="66"/>
  <c r="N77" i="66"/>
  <c r="O77" i="66"/>
  <c r="L53" i="66"/>
  <c r="N53" i="66"/>
  <c r="O53" i="66"/>
  <c r="L26" i="66"/>
  <c r="L27" i="66"/>
  <c r="L29" i="66"/>
  <c r="L30" i="66"/>
  <c r="N30" i="66"/>
  <c r="O30" i="66"/>
  <c r="F88" i="86"/>
  <c r="F89" i="86"/>
  <c r="L88" i="86"/>
  <c r="N88" i="86"/>
  <c r="O88" i="86"/>
  <c r="L89" i="86"/>
  <c r="N89" i="86"/>
  <c r="O89" i="86"/>
  <c r="N57" i="83"/>
  <c r="O57" i="83"/>
  <c r="N58" i="83"/>
  <c r="O58" i="83"/>
  <c r="L57" i="83"/>
  <c r="F57" i="83"/>
  <c r="N28" i="70"/>
  <c r="O28" i="70"/>
  <c r="N29" i="70"/>
  <c r="O29" i="70"/>
  <c r="L29" i="70"/>
  <c r="F29" i="70"/>
  <c r="N72" i="66"/>
  <c r="O72" i="66"/>
  <c r="L72" i="66"/>
  <c r="F72" i="66"/>
  <c r="N52" i="66"/>
  <c r="O52" i="66"/>
  <c r="L52" i="66"/>
  <c r="F52" i="66"/>
  <c r="N22" i="66"/>
  <c r="O22" i="66"/>
  <c r="N23" i="66"/>
  <c r="O23" i="66"/>
  <c r="N24" i="66"/>
  <c r="O24" i="66"/>
  <c r="L22" i="66"/>
  <c r="L23" i="66"/>
  <c r="L24" i="66"/>
  <c r="F22" i="66"/>
  <c r="F23" i="66"/>
  <c r="F24" i="66"/>
  <c r="N94" i="36"/>
  <c r="O94" i="36"/>
  <c r="L94" i="36"/>
  <c r="F94" i="36"/>
  <c r="N55" i="83"/>
  <c r="O55" i="83"/>
  <c r="N56" i="83"/>
  <c r="O56" i="83"/>
  <c r="L55" i="83"/>
  <c r="K59" i="83"/>
  <c r="K60" i="83"/>
  <c r="I61" i="83"/>
  <c r="H61" i="83"/>
  <c r="D59" i="83"/>
  <c r="E59" i="83"/>
  <c r="C61" i="83"/>
  <c r="B61" i="83"/>
  <c r="F55" i="83"/>
  <c r="F56" i="83"/>
  <c r="F58" i="83"/>
  <c r="F60" i="83"/>
  <c r="N56" i="68"/>
  <c r="O56" i="68"/>
  <c r="L56" i="68"/>
  <c r="F56" i="68"/>
  <c r="N51" i="66"/>
  <c r="O51" i="66"/>
  <c r="L51" i="66"/>
  <c r="F51" i="66"/>
  <c r="N51" i="47"/>
  <c r="O51" i="47"/>
  <c r="L51" i="47"/>
  <c r="F51" i="47"/>
  <c r="N53" i="46"/>
  <c r="L53" i="46"/>
  <c r="F53" i="46"/>
  <c r="N53" i="81"/>
  <c r="O53" i="81"/>
  <c r="N54" i="81"/>
  <c r="O54" i="81"/>
  <c r="L53" i="81"/>
  <c r="L54" i="81"/>
  <c r="F53" i="81"/>
  <c r="F54" i="81"/>
  <c r="N55" i="36"/>
  <c r="O55" i="36"/>
  <c r="N56" i="36"/>
  <c r="O56" i="36"/>
  <c r="L55" i="36"/>
  <c r="L56" i="36"/>
  <c r="F55" i="36"/>
  <c r="N57" i="86"/>
  <c r="O57" i="86"/>
  <c r="L57" i="86"/>
  <c r="F57" i="86"/>
  <c r="N56" i="3"/>
  <c r="O56" i="3"/>
  <c r="L56" i="3"/>
  <c r="F56" i="3"/>
  <c r="P56" i="68" l="1"/>
  <c r="P77" i="66"/>
  <c r="P76" i="66"/>
  <c r="P68" i="46"/>
  <c r="P94" i="36"/>
  <c r="P69" i="46"/>
  <c r="P58" i="83"/>
  <c r="P31" i="70"/>
  <c r="P30" i="70"/>
  <c r="P53" i="66"/>
  <c r="P30" i="66"/>
  <c r="P22" i="66"/>
  <c r="P51" i="47"/>
  <c r="P54" i="81"/>
  <c r="P52" i="66"/>
  <c r="P89" i="86"/>
  <c r="P88" i="86"/>
  <c r="P28" i="70"/>
  <c r="P29" i="70"/>
  <c r="P72" i="66"/>
  <c r="P51" i="66"/>
  <c r="P55" i="36"/>
  <c r="P53" i="81"/>
  <c r="P57" i="83"/>
  <c r="P24" i="66"/>
  <c r="P23" i="66"/>
  <c r="P56" i="83"/>
  <c r="P57" i="86"/>
  <c r="P56" i="36"/>
  <c r="P56" i="3"/>
  <c r="P55" i="83"/>
  <c r="Q5" i="2"/>
  <c r="M5" i="2"/>
  <c r="U34" i="87"/>
  <c r="T34" i="87"/>
  <c r="F34" i="87"/>
  <c r="E34" i="87"/>
  <c r="D34" i="87"/>
  <c r="C34" i="87"/>
  <c r="B34" i="87"/>
  <c r="U32" i="87"/>
  <c r="T32" i="87"/>
  <c r="P32" i="87"/>
  <c r="O32" i="87"/>
  <c r="N32" i="87"/>
  <c r="M32" i="87"/>
  <c r="L32" i="87"/>
  <c r="K32" i="87"/>
  <c r="J32" i="87"/>
  <c r="I32" i="87"/>
  <c r="H32" i="87"/>
  <c r="G32" i="87"/>
  <c r="F32" i="87"/>
  <c r="E32" i="87"/>
  <c r="D32" i="87"/>
  <c r="C32" i="87"/>
  <c r="B32" i="87"/>
  <c r="U31" i="87"/>
  <c r="P31" i="87"/>
  <c r="O31" i="87"/>
  <c r="N31" i="87"/>
  <c r="M31" i="87"/>
  <c r="L31" i="87"/>
  <c r="K31" i="87"/>
  <c r="J31" i="87"/>
  <c r="I31" i="87"/>
  <c r="H31" i="87"/>
  <c r="G31" i="87"/>
  <c r="F31" i="87"/>
  <c r="E31" i="87"/>
  <c r="D31" i="87"/>
  <c r="C31" i="87"/>
  <c r="P29" i="87"/>
  <c r="O29" i="87"/>
  <c r="N29" i="87"/>
  <c r="M29" i="87"/>
  <c r="L29" i="87"/>
  <c r="K29" i="87"/>
  <c r="J29" i="87"/>
  <c r="I29" i="87"/>
  <c r="H29" i="87"/>
  <c r="G29" i="87"/>
  <c r="F29" i="87"/>
  <c r="E29" i="87"/>
  <c r="D29" i="87"/>
  <c r="C29" i="87"/>
  <c r="U26" i="87"/>
  <c r="T26" i="87"/>
  <c r="S26" i="87"/>
  <c r="U23" i="87"/>
  <c r="T23" i="87"/>
  <c r="F23" i="87"/>
  <c r="E23" i="87"/>
  <c r="D23" i="87"/>
  <c r="C23" i="87"/>
  <c r="B23" i="87"/>
  <c r="U21" i="87"/>
  <c r="T21" i="87"/>
  <c r="P21" i="87"/>
  <c r="O21" i="87"/>
  <c r="N21" i="87"/>
  <c r="M21" i="87"/>
  <c r="L21" i="87"/>
  <c r="K21" i="87"/>
  <c r="J21" i="87"/>
  <c r="I21" i="87"/>
  <c r="H21" i="87"/>
  <c r="G21" i="87"/>
  <c r="F21" i="87"/>
  <c r="E21" i="87"/>
  <c r="D21" i="87"/>
  <c r="C21" i="87"/>
  <c r="B21" i="87"/>
  <c r="U20" i="87"/>
  <c r="P20" i="87"/>
  <c r="O20" i="87"/>
  <c r="N20" i="87"/>
  <c r="M20" i="87"/>
  <c r="L20" i="87"/>
  <c r="K20" i="87"/>
  <c r="J20" i="87"/>
  <c r="I20" i="87"/>
  <c r="H20" i="87"/>
  <c r="G20" i="87"/>
  <c r="F20" i="87"/>
  <c r="E20" i="87"/>
  <c r="D20" i="87"/>
  <c r="C20" i="87"/>
  <c r="AJ19" i="87"/>
  <c r="AJ18" i="87"/>
  <c r="P18" i="87"/>
  <c r="O18" i="87"/>
  <c r="N18" i="87"/>
  <c r="M18" i="87"/>
  <c r="L18" i="87"/>
  <c r="K18" i="87"/>
  <c r="J18" i="87"/>
  <c r="I18" i="87"/>
  <c r="H18" i="87"/>
  <c r="G18" i="87"/>
  <c r="F18" i="87"/>
  <c r="E18" i="87"/>
  <c r="D18" i="87"/>
  <c r="C18" i="87"/>
  <c r="AJ17" i="87"/>
  <c r="AJ16" i="87"/>
  <c r="AJ15" i="87"/>
  <c r="U15" i="87"/>
  <c r="T15" i="87"/>
  <c r="S15" i="87"/>
  <c r="AJ14" i="87"/>
  <c r="T14" i="87"/>
  <c r="T25" i="87" s="1"/>
  <c r="AJ13" i="87"/>
  <c r="AJ12" i="87"/>
  <c r="U12" i="87"/>
  <c r="T12" i="87"/>
  <c r="F12" i="87"/>
  <c r="E12" i="87"/>
  <c r="D12" i="87"/>
  <c r="C12" i="87"/>
  <c r="B12" i="87"/>
  <c r="AJ11" i="87"/>
  <c r="AJ10" i="87"/>
  <c r="U10" i="87"/>
  <c r="T10" i="87"/>
  <c r="P10" i="87"/>
  <c r="O10" i="87"/>
  <c r="N10" i="87"/>
  <c r="M10" i="87"/>
  <c r="L10" i="87"/>
  <c r="K10" i="87"/>
  <c r="I10" i="87"/>
  <c r="H10" i="87"/>
  <c r="G10" i="87"/>
  <c r="F10" i="87"/>
  <c r="E10" i="87"/>
  <c r="D10" i="87"/>
  <c r="C10" i="87"/>
  <c r="B10" i="87"/>
  <c r="AJ9" i="87"/>
  <c r="U9" i="87"/>
  <c r="P9" i="87"/>
  <c r="O9" i="87"/>
  <c r="N9" i="87"/>
  <c r="M9" i="87"/>
  <c r="L9" i="87"/>
  <c r="K9" i="87"/>
  <c r="J9" i="87"/>
  <c r="I9" i="87"/>
  <c r="H9" i="87"/>
  <c r="G9" i="87"/>
  <c r="F9" i="87"/>
  <c r="E9" i="87"/>
  <c r="D9" i="87"/>
  <c r="C9" i="87"/>
  <c r="AJ8" i="87"/>
  <c r="U7" i="87"/>
  <c r="P7" i="87"/>
  <c r="O7" i="87"/>
  <c r="N7" i="87"/>
  <c r="M7" i="87"/>
  <c r="L7" i="87"/>
  <c r="I7" i="87"/>
  <c r="H7" i="87"/>
  <c r="G7" i="87"/>
  <c r="F7" i="87"/>
  <c r="E7" i="87"/>
  <c r="D7" i="87"/>
  <c r="C7" i="87"/>
  <c r="K7" i="87"/>
  <c r="Q11" i="87" l="1"/>
  <c r="Q22" i="87"/>
  <c r="Q33" i="87"/>
  <c r="E33" i="87"/>
  <c r="M33" i="87"/>
  <c r="P11" i="87"/>
  <c r="G33" i="87"/>
  <c r="O33" i="87"/>
  <c r="D11" i="87"/>
  <c r="J22" i="87"/>
  <c r="K22" i="87"/>
  <c r="C11" i="87"/>
  <c r="L11" i="87"/>
  <c r="H33" i="87"/>
  <c r="P33" i="87"/>
  <c r="O11" i="87"/>
  <c r="D22" i="87"/>
  <c r="L22" i="87"/>
  <c r="C33" i="87"/>
  <c r="K33" i="87"/>
  <c r="C22" i="87"/>
  <c r="H11" i="87"/>
  <c r="F22" i="87"/>
  <c r="N22" i="87"/>
  <c r="H22" i="87"/>
  <c r="J33" i="87"/>
  <c r="U33" i="87"/>
  <c r="E11" i="87"/>
  <c r="M11" i="87"/>
  <c r="I33" i="87"/>
  <c r="F11" i="87"/>
  <c r="N11" i="87"/>
  <c r="G11" i="87"/>
  <c r="I22" i="87"/>
  <c r="F33" i="87"/>
  <c r="N33" i="87"/>
  <c r="I11" i="87"/>
  <c r="J10" i="87"/>
  <c r="J11" i="87" s="1"/>
  <c r="E22" i="87"/>
  <c r="M22" i="87"/>
  <c r="P22" i="87"/>
  <c r="U22" i="87"/>
  <c r="U11" i="87"/>
  <c r="D33" i="87"/>
  <c r="L33" i="87"/>
  <c r="G22" i="87"/>
  <c r="O22" i="87"/>
  <c r="J7" i="87"/>
  <c r="K11" i="87" l="1"/>
  <c r="B32" i="68"/>
  <c r="C32" i="68"/>
  <c r="H32" i="68"/>
  <c r="I32" i="68"/>
  <c r="N49" i="66"/>
  <c r="O49" i="66"/>
  <c r="N50" i="66"/>
  <c r="O50" i="66"/>
  <c r="L49" i="66"/>
  <c r="L50" i="66"/>
  <c r="F49" i="66"/>
  <c r="F50" i="66"/>
  <c r="N54" i="86"/>
  <c r="O54" i="86"/>
  <c r="L54" i="86"/>
  <c r="L55" i="86"/>
  <c r="L56" i="86"/>
  <c r="F54" i="86"/>
  <c r="F55" i="86"/>
  <c r="L83" i="68"/>
  <c r="N83" i="68"/>
  <c r="O83" i="68"/>
  <c r="F83" i="68"/>
  <c r="N56" i="86"/>
  <c r="O56" i="86"/>
  <c r="F56" i="86"/>
  <c r="N82" i="68"/>
  <c r="O82" i="68"/>
  <c r="L82" i="68"/>
  <c r="F82" i="68"/>
  <c r="N58" i="68"/>
  <c r="O58" i="68"/>
  <c r="N59" i="68"/>
  <c r="O59" i="68"/>
  <c r="L58" i="68"/>
  <c r="F58" i="68"/>
  <c r="I32" i="66"/>
  <c r="H32" i="66"/>
  <c r="N87" i="48"/>
  <c r="O87" i="48"/>
  <c r="N88" i="48"/>
  <c r="O88" i="48"/>
  <c r="L87" i="48"/>
  <c r="L88" i="48"/>
  <c r="F87" i="48"/>
  <c r="N51" i="48"/>
  <c r="O51" i="48"/>
  <c r="N52" i="48"/>
  <c r="O52" i="48"/>
  <c r="L51" i="48"/>
  <c r="L52" i="48"/>
  <c r="F51" i="48"/>
  <c r="F52" i="48"/>
  <c r="N52" i="47"/>
  <c r="O52" i="47"/>
  <c r="N53" i="47"/>
  <c r="O53" i="47"/>
  <c r="L52" i="47"/>
  <c r="L53" i="47"/>
  <c r="F52" i="47"/>
  <c r="N55" i="46"/>
  <c r="O55" i="46"/>
  <c r="N56" i="46"/>
  <c r="O56" i="46"/>
  <c r="L55" i="46"/>
  <c r="L56" i="46"/>
  <c r="F55" i="46"/>
  <c r="N54" i="36"/>
  <c r="O54" i="36"/>
  <c r="L54" i="36"/>
  <c r="F54" i="36"/>
  <c r="N52" i="86"/>
  <c r="O52" i="86"/>
  <c r="N53" i="86"/>
  <c r="O53" i="86"/>
  <c r="L52" i="86"/>
  <c r="L53" i="86"/>
  <c r="F52" i="86"/>
  <c r="F53" i="86"/>
  <c r="L56" i="83"/>
  <c r="L79" i="68"/>
  <c r="N79" i="68"/>
  <c r="O79" i="68"/>
  <c r="L80" i="68"/>
  <c r="N80" i="68"/>
  <c r="O80" i="68"/>
  <c r="F79" i="68"/>
  <c r="L48" i="66"/>
  <c r="N48" i="66"/>
  <c r="O48" i="66"/>
  <c r="F48" i="66"/>
  <c r="F86" i="48"/>
  <c r="L86" i="48"/>
  <c r="N86" i="48"/>
  <c r="O86" i="48"/>
  <c r="N54" i="47"/>
  <c r="O54" i="47"/>
  <c r="L54" i="47"/>
  <c r="F54" i="47"/>
  <c r="N55" i="81"/>
  <c r="O55" i="81"/>
  <c r="L55" i="81"/>
  <c r="L56" i="81"/>
  <c r="F55" i="81"/>
  <c r="L57" i="3"/>
  <c r="N57" i="3"/>
  <c r="O57" i="3"/>
  <c r="L58" i="3"/>
  <c r="N58" i="3"/>
  <c r="O58" i="3"/>
  <c r="F57" i="3"/>
  <c r="N54" i="66"/>
  <c r="O54" i="66"/>
  <c r="L54" i="66"/>
  <c r="F54" i="66"/>
  <c r="B61" i="48"/>
  <c r="C61" i="48"/>
  <c r="N55" i="47"/>
  <c r="O55" i="47"/>
  <c r="L55" i="47"/>
  <c r="F55" i="47"/>
  <c r="N59" i="86"/>
  <c r="O59" i="86"/>
  <c r="L59" i="86"/>
  <c r="F59" i="86"/>
  <c r="P54" i="86" l="1"/>
  <c r="P52" i="47"/>
  <c r="P54" i="36"/>
  <c r="P50" i="66"/>
  <c r="P49" i="66"/>
  <c r="P56" i="86"/>
  <c r="P83" i="68"/>
  <c r="P82" i="68"/>
  <c r="P59" i="68"/>
  <c r="P87" i="48"/>
  <c r="P51" i="48"/>
  <c r="P48" i="66"/>
  <c r="P88" i="48"/>
  <c r="P52" i="86"/>
  <c r="P56" i="46"/>
  <c r="P55" i="46"/>
  <c r="P55" i="81"/>
  <c r="P58" i="68"/>
  <c r="P52" i="48"/>
  <c r="P53" i="47"/>
  <c r="P53" i="86"/>
  <c r="P79" i="68"/>
  <c r="P54" i="47"/>
  <c r="P58" i="3"/>
  <c r="P80" i="68"/>
  <c r="P86" i="48"/>
  <c r="P59" i="86"/>
  <c r="P57" i="3"/>
  <c r="P54" i="66"/>
  <c r="P55" i="47"/>
  <c r="N77" i="68" l="1"/>
  <c r="O77" i="68"/>
  <c r="N78" i="68"/>
  <c r="O78" i="68"/>
  <c r="L77" i="68"/>
  <c r="L78" i="68"/>
  <c r="F77" i="68"/>
  <c r="N27" i="68"/>
  <c r="O27" i="68"/>
  <c r="L27" i="68"/>
  <c r="F27" i="68"/>
  <c r="N57" i="47"/>
  <c r="O57" i="47"/>
  <c r="N59" i="47"/>
  <c r="O59" i="47"/>
  <c r="L57" i="47"/>
  <c r="L59" i="47"/>
  <c r="F57" i="47"/>
  <c r="F56" i="46"/>
  <c r="F56" i="81"/>
  <c r="N56" i="81"/>
  <c r="O56" i="81"/>
  <c r="N53" i="36"/>
  <c r="O53" i="36"/>
  <c r="L53" i="36"/>
  <c r="F53" i="36"/>
  <c r="N87" i="86"/>
  <c r="O87" i="86"/>
  <c r="N91" i="86"/>
  <c r="O91" i="86"/>
  <c r="L87" i="86"/>
  <c r="F87" i="86"/>
  <c r="N58" i="86"/>
  <c r="O58" i="86"/>
  <c r="L58" i="86"/>
  <c r="F58" i="86"/>
  <c r="N93" i="3"/>
  <c r="O93" i="3"/>
  <c r="N94" i="3"/>
  <c r="O94" i="3"/>
  <c r="L93" i="3"/>
  <c r="F93" i="3"/>
  <c r="N55" i="3"/>
  <c r="O55" i="3"/>
  <c r="L55" i="3"/>
  <c r="F55" i="3"/>
  <c r="P91" i="86" l="1"/>
  <c r="P27" i="68"/>
  <c r="P55" i="3"/>
  <c r="P94" i="3"/>
  <c r="P56" i="81"/>
  <c r="P58" i="86"/>
  <c r="P59" i="47"/>
  <c r="P53" i="36"/>
  <c r="P77" i="68"/>
  <c r="P78" i="68"/>
  <c r="P57" i="47"/>
  <c r="P87" i="86"/>
  <c r="P93" i="3"/>
  <c r="L58" i="83"/>
  <c r="N70" i="66"/>
  <c r="O70" i="66"/>
  <c r="N71" i="66"/>
  <c r="O71" i="66"/>
  <c r="L70" i="66"/>
  <c r="L71" i="66"/>
  <c r="F70" i="66"/>
  <c r="N20" i="66"/>
  <c r="O20" i="66"/>
  <c r="N21" i="66"/>
  <c r="O21" i="66"/>
  <c r="N31" i="66"/>
  <c r="O31" i="66"/>
  <c r="L20" i="66"/>
  <c r="L21" i="66"/>
  <c r="L31" i="66"/>
  <c r="F20" i="66"/>
  <c r="F21" i="66"/>
  <c r="F31" i="66"/>
  <c r="N50" i="48"/>
  <c r="O50" i="48"/>
  <c r="L50" i="48"/>
  <c r="F50" i="48"/>
  <c r="N31" i="48"/>
  <c r="O31" i="48"/>
  <c r="L31" i="48"/>
  <c r="F31" i="48"/>
  <c r="N57" i="81"/>
  <c r="O57" i="81"/>
  <c r="L57" i="81"/>
  <c r="F57" i="81"/>
  <c r="F92" i="86"/>
  <c r="L92" i="86"/>
  <c r="N92" i="86"/>
  <c r="O92" i="86"/>
  <c r="B61" i="86"/>
  <c r="C61" i="86"/>
  <c r="F54" i="3"/>
  <c r="N54" i="3"/>
  <c r="O54" i="3"/>
  <c r="L54" i="3"/>
  <c r="F81" i="68"/>
  <c r="N68" i="66"/>
  <c r="O68" i="66"/>
  <c r="N69" i="66"/>
  <c r="O69" i="66"/>
  <c r="L68" i="66"/>
  <c r="L69" i="66"/>
  <c r="F68" i="66"/>
  <c r="F69" i="66"/>
  <c r="F71" i="66"/>
  <c r="N16" i="66"/>
  <c r="O16" i="66"/>
  <c r="N17" i="66"/>
  <c r="O17" i="66"/>
  <c r="N18" i="66"/>
  <c r="O18" i="66"/>
  <c r="N19" i="66"/>
  <c r="O19" i="66"/>
  <c r="L16" i="66"/>
  <c r="L17" i="66"/>
  <c r="L18" i="66"/>
  <c r="L19" i="66"/>
  <c r="F16" i="66"/>
  <c r="N60" i="48"/>
  <c r="O60" i="48"/>
  <c r="L60" i="48"/>
  <c r="F60" i="48"/>
  <c r="N52" i="36"/>
  <c r="O52" i="36"/>
  <c r="L52" i="36"/>
  <c r="F52" i="36"/>
  <c r="N84" i="86"/>
  <c r="O84" i="86"/>
  <c r="N85" i="86"/>
  <c r="O85" i="86"/>
  <c r="L84" i="86"/>
  <c r="F84" i="86"/>
  <c r="F52" i="3"/>
  <c r="N52" i="3"/>
  <c r="O52" i="3"/>
  <c r="L52" i="3"/>
  <c r="N75" i="83"/>
  <c r="O75" i="83"/>
  <c r="L75" i="83"/>
  <c r="F75" i="83"/>
  <c r="P20" i="66" l="1"/>
  <c r="P50" i="48"/>
  <c r="P31" i="66"/>
  <c r="P57" i="81"/>
  <c r="P52" i="36"/>
  <c r="P92" i="86"/>
  <c r="P75" i="83"/>
  <c r="P70" i="66"/>
  <c r="P19" i="66"/>
  <c r="P21" i="66"/>
  <c r="P71" i="66"/>
  <c r="P60" i="48"/>
  <c r="P31" i="48"/>
  <c r="P84" i="86"/>
  <c r="P54" i="3"/>
  <c r="P18" i="66"/>
  <c r="P85" i="86"/>
  <c r="P52" i="3"/>
  <c r="P69" i="66"/>
  <c r="P68" i="66"/>
  <c r="P16" i="66"/>
  <c r="P17" i="66"/>
  <c r="N81" i="68" l="1"/>
  <c r="O81" i="68"/>
  <c r="L81" i="68"/>
  <c r="D39" i="68"/>
  <c r="D40" i="68"/>
  <c r="D41" i="68"/>
  <c r="D42" i="68"/>
  <c r="D43" i="68"/>
  <c r="D44" i="68"/>
  <c r="D45" i="68"/>
  <c r="D46" i="68"/>
  <c r="D47" i="68"/>
  <c r="D48" i="68"/>
  <c r="D49" i="68"/>
  <c r="D50" i="68"/>
  <c r="D51" i="68"/>
  <c r="D52" i="68"/>
  <c r="D53" i="68"/>
  <c r="D54" i="68"/>
  <c r="D55" i="68"/>
  <c r="D56" i="68"/>
  <c r="D57" i="68"/>
  <c r="D58" i="68"/>
  <c r="D59" i="68"/>
  <c r="D60" i="68"/>
  <c r="L59" i="68"/>
  <c r="L60" i="68"/>
  <c r="N57" i="68"/>
  <c r="O57" i="68"/>
  <c r="N60" i="68"/>
  <c r="O60" i="68"/>
  <c r="F59" i="68"/>
  <c r="N65" i="66"/>
  <c r="O65" i="66"/>
  <c r="N67" i="66"/>
  <c r="O67" i="66"/>
  <c r="L65" i="66"/>
  <c r="L67" i="66"/>
  <c r="N62" i="66"/>
  <c r="O62" i="66"/>
  <c r="L62" i="66"/>
  <c r="F66" i="66"/>
  <c r="F67" i="66"/>
  <c r="F62" i="66"/>
  <c r="N9" i="66"/>
  <c r="O9" i="66"/>
  <c r="N10" i="66"/>
  <c r="O10" i="66"/>
  <c r="N11" i="66"/>
  <c r="O11" i="66"/>
  <c r="N12" i="66"/>
  <c r="O12" i="66"/>
  <c r="N13" i="66"/>
  <c r="O13" i="66"/>
  <c r="N14" i="66"/>
  <c r="O14" i="66"/>
  <c r="N15" i="66"/>
  <c r="O15" i="66"/>
  <c r="L8" i="66"/>
  <c r="L9" i="66"/>
  <c r="L10" i="66"/>
  <c r="L11" i="66"/>
  <c r="L12" i="66"/>
  <c r="L13" i="66"/>
  <c r="L14" i="66"/>
  <c r="L15" i="66"/>
  <c r="F9" i="66"/>
  <c r="F10" i="66"/>
  <c r="F11" i="66"/>
  <c r="F12" i="66"/>
  <c r="F13" i="66"/>
  <c r="F14" i="66"/>
  <c r="F15" i="66"/>
  <c r="F17" i="66"/>
  <c r="F18" i="66"/>
  <c r="F19" i="66"/>
  <c r="N89" i="48"/>
  <c r="O89" i="48"/>
  <c r="N90" i="48"/>
  <c r="O90" i="48"/>
  <c r="N91" i="48"/>
  <c r="O91" i="48"/>
  <c r="N92" i="48"/>
  <c r="O92" i="48"/>
  <c r="N93" i="48"/>
  <c r="O93" i="48"/>
  <c r="L89" i="48"/>
  <c r="L90" i="48"/>
  <c r="L91" i="48"/>
  <c r="L92" i="48"/>
  <c r="L93" i="48"/>
  <c r="F89" i="48"/>
  <c r="F90" i="48"/>
  <c r="F91" i="48"/>
  <c r="F92" i="48"/>
  <c r="F93" i="48"/>
  <c r="F85" i="48"/>
  <c r="N85" i="48"/>
  <c r="O85" i="48"/>
  <c r="L85" i="48"/>
  <c r="N58" i="48"/>
  <c r="O58" i="48"/>
  <c r="L58" i="48"/>
  <c r="L59" i="48"/>
  <c r="F58" i="48"/>
  <c r="N60" i="46"/>
  <c r="O60" i="46"/>
  <c r="L60" i="46"/>
  <c r="F60" i="46"/>
  <c r="P65" i="66" l="1"/>
  <c r="P90" i="48"/>
  <c r="P58" i="48"/>
  <c r="P60" i="46"/>
  <c r="P81" i="68"/>
  <c r="P67" i="66"/>
  <c r="P62" i="66"/>
  <c r="P15" i="66"/>
  <c r="P12" i="66"/>
  <c r="P13" i="66"/>
  <c r="P14" i="66"/>
  <c r="P10" i="66"/>
  <c r="P93" i="48"/>
  <c r="P89" i="48"/>
  <c r="P85" i="48"/>
  <c r="P92" i="48"/>
  <c r="P9" i="66"/>
  <c r="P11" i="66"/>
  <c r="P91" i="48"/>
  <c r="P60" i="68"/>
  <c r="P57" i="68"/>
  <c r="L22" i="83" l="1"/>
  <c r="N22" i="83"/>
  <c r="O22" i="83"/>
  <c r="F22" i="83"/>
  <c r="J47" i="2"/>
  <c r="I47" i="2"/>
  <c r="D47" i="2"/>
  <c r="C47" i="2"/>
  <c r="J27" i="2"/>
  <c r="I27" i="2"/>
  <c r="D27" i="2"/>
  <c r="C27" i="2"/>
  <c r="J7" i="2"/>
  <c r="I7" i="2"/>
  <c r="N70" i="86"/>
  <c r="O70" i="86"/>
  <c r="F70" i="86"/>
  <c r="L70" i="86"/>
  <c r="G7" i="2" l="1"/>
  <c r="P22" i="83"/>
  <c r="P70" i="86"/>
  <c r="O47" i="2"/>
  <c r="G27" i="2"/>
  <c r="M47" i="2"/>
  <c r="P47" i="2"/>
  <c r="G47" i="2"/>
  <c r="P27" i="2"/>
  <c r="M27" i="2"/>
  <c r="O27" i="2"/>
  <c r="M7" i="2"/>
  <c r="P7" i="2"/>
  <c r="O7" i="2"/>
  <c r="O96" i="86"/>
  <c r="N96" i="86"/>
  <c r="L96" i="86"/>
  <c r="F96" i="86"/>
  <c r="I95" i="86"/>
  <c r="H95" i="86"/>
  <c r="D95" i="86"/>
  <c r="K94" i="86"/>
  <c r="J94" i="86"/>
  <c r="E94" i="86"/>
  <c r="D94" i="86"/>
  <c r="K93" i="86"/>
  <c r="J93" i="86"/>
  <c r="E93" i="86"/>
  <c r="D93" i="86"/>
  <c r="K92" i="86"/>
  <c r="J92" i="86"/>
  <c r="E92" i="86"/>
  <c r="D92" i="86"/>
  <c r="K91" i="86"/>
  <c r="J91" i="86"/>
  <c r="E91" i="86"/>
  <c r="D91" i="86"/>
  <c r="K90" i="86"/>
  <c r="J90" i="86"/>
  <c r="E90" i="86"/>
  <c r="D90" i="86"/>
  <c r="K89" i="86"/>
  <c r="J89" i="86"/>
  <c r="E89" i="86"/>
  <c r="D89" i="86"/>
  <c r="K88" i="86"/>
  <c r="J88" i="86"/>
  <c r="E88" i="86"/>
  <c r="D88" i="86"/>
  <c r="K87" i="86"/>
  <c r="J87" i="86"/>
  <c r="E87" i="86"/>
  <c r="D87" i="86"/>
  <c r="O86" i="86"/>
  <c r="N86" i="86"/>
  <c r="L86" i="86"/>
  <c r="K86" i="86"/>
  <c r="J86" i="86"/>
  <c r="F86" i="86"/>
  <c r="E86" i="86"/>
  <c r="D86" i="86"/>
  <c r="L85" i="86"/>
  <c r="K85" i="86"/>
  <c r="J85" i="86"/>
  <c r="F85" i="86"/>
  <c r="E85" i="86"/>
  <c r="D85" i="86"/>
  <c r="K84" i="86"/>
  <c r="J84" i="86"/>
  <c r="E84" i="86"/>
  <c r="D84" i="86"/>
  <c r="O83" i="86"/>
  <c r="N83" i="86"/>
  <c r="L83" i="86"/>
  <c r="K83" i="86"/>
  <c r="J83" i="86"/>
  <c r="F83" i="86"/>
  <c r="E83" i="86"/>
  <c r="D83" i="86"/>
  <c r="O82" i="86"/>
  <c r="N82" i="86"/>
  <c r="L82" i="86"/>
  <c r="K82" i="86"/>
  <c r="J82" i="86"/>
  <c r="K81" i="86"/>
  <c r="J81" i="86"/>
  <c r="O80" i="86"/>
  <c r="N80" i="86"/>
  <c r="L80" i="86"/>
  <c r="K80" i="86"/>
  <c r="J80" i="86"/>
  <c r="F80" i="86"/>
  <c r="E80" i="86"/>
  <c r="D80" i="86"/>
  <c r="O79" i="86"/>
  <c r="N79" i="86"/>
  <c r="L79" i="86"/>
  <c r="K79" i="86"/>
  <c r="J79" i="86"/>
  <c r="F79" i="86"/>
  <c r="E79" i="86"/>
  <c r="D79" i="86"/>
  <c r="O78" i="86"/>
  <c r="N78" i="86"/>
  <c r="L78" i="86"/>
  <c r="K78" i="86"/>
  <c r="J78" i="86"/>
  <c r="F78" i="86"/>
  <c r="E78" i="86"/>
  <c r="D78" i="86"/>
  <c r="O77" i="86"/>
  <c r="N77" i="86"/>
  <c r="L77" i="86"/>
  <c r="K77" i="86"/>
  <c r="J77" i="86"/>
  <c r="F77" i="86"/>
  <c r="E77" i="86"/>
  <c r="D77" i="86"/>
  <c r="O76" i="86"/>
  <c r="N76" i="86"/>
  <c r="L76" i="86"/>
  <c r="K76" i="86"/>
  <c r="J76" i="86"/>
  <c r="F76" i="86"/>
  <c r="E76" i="86"/>
  <c r="D76" i="86"/>
  <c r="O75" i="86"/>
  <c r="N75" i="86"/>
  <c r="L75" i="86"/>
  <c r="K75" i="86"/>
  <c r="J75" i="86"/>
  <c r="F75" i="86"/>
  <c r="E75" i="86"/>
  <c r="D75" i="86"/>
  <c r="O74" i="86"/>
  <c r="N74" i="86"/>
  <c r="L74" i="86"/>
  <c r="K74" i="86"/>
  <c r="J74" i="86"/>
  <c r="F74" i="86"/>
  <c r="E74" i="86"/>
  <c r="D74" i="86"/>
  <c r="O73" i="86"/>
  <c r="N73" i="86"/>
  <c r="L73" i="86"/>
  <c r="K73" i="86"/>
  <c r="J73" i="86"/>
  <c r="F73" i="86"/>
  <c r="E73" i="86"/>
  <c r="D73" i="86"/>
  <c r="O72" i="86"/>
  <c r="N72" i="86"/>
  <c r="L72" i="86"/>
  <c r="K72" i="86"/>
  <c r="J72" i="86"/>
  <c r="F72" i="86"/>
  <c r="E72" i="86"/>
  <c r="D72" i="86"/>
  <c r="O71" i="86"/>
  <c r="N71" i="86"/>
  <c r="L71" i="86"/>
  <c r="K71" i="86"/>
  <c r="J71" i="86"/>
  <c r="F71" i="86"/>
  <c r="E71" i="86"/>
  <c r="D71" i="86"/>
  <c r="K70" i="86"/>
  <c r="J70" i="86"/>
  <c r="E70" i="86"/>
  <c r="D70" i="86"/>
  <c r="O69" i="86"/>
  <c r="N69" i="86"/>
  <c r="L69" i="86"/>
  <c r="K69" i="86"/>
  <c r="J69" i="86"/>
  <c r="F69" i="86"/>
  <c r="E69" i="86"/>
  <c r="D69" i="86"/>
  <c r="O68" i="86"/>
  <c r="N68" i="86"/>
  <c r="L68" i="86"/>
  <c r="K68" i="86"/>
  <c r="J68" i="86"/>
  <c r="F68" i="86"/>
  <c r="E68" i="86"/>
  <c r="D68" i="86"/>
  <c r="C67" i="86"/>
  <c r="K67" i="86" s="1"/>
  <c r="B67" i="86"/>
  <c r="J67" i="86" s="1"/>
  <c r="F66" i="86"/>
  <c r="L66" i="86" s="1"/>
  <c r="P66" i="86" s="1"/>
  <c r="O62" i="86"/>
  <c r="N62" i="86"/>
  <c r="L62" i="86"/>
  <c r="K62" i="86"/>
  <c r="J62" i="86"/>
  <c r="F62" i="86"/>
  <c r="I61" i="86"/>
  <c r="K61" i="86" s="1"/>
  <c r="H61" i="86"/>
  <c r="J61" i="86" s="1"/>
  <c r="O60" i="86"/>
  <c r="N60" i="86"/>
  <c r="L60" i="86"/>
  <c r="K60" i="86"/>
  <c r="J60" i="86"/>
  <c r="F60" i="86"/>
  <c r="E60" i="86"/>
  <c r="D60" i="86"/>
  <c r="K59" i="86"/>
  <c r="J59" i="86"/>
  <c r="E59" i="86"/>
  <c r="D59" i="86"/>
  <c r="K58" i="86"/>
  <c r="J58" i="86"/>
  <c r="E58" i="86"/>
  <c r="D58" i="86"/>
  <c r="K57" i="86"/>
  <c r="J57" i="86"/>
  <c r="E57" i="86"/>
  <c r="D57" i="86"/>
  <c r="K56" i="86"/>
  <c r="J56" i="86"/>
  <c r="E56" i="86"/>
  <c r="D56" i="86"/>
  <c r="O55" i="86"/>
  <c r="N55" i="86"/>
  <c r="K55" i="86"/>
  <c r="J55" i="86"/>
  <c r="E55" i="86"/>
  <c r="D55" i="86"/>
  <c r="K54" i="86"/>
  <c r="J54" i="86"/>
  <c r="E54" i="86"/>
  <c r="D54" i="86"/>
  <c r="K53" i="86"/>
  <c r="J53" i="86"/>
  <c r="E53" i="86"/>
  <c r="D53" i="86"/>
  <c r="K52" i="86"/>
  <c r="J52" i="86"/>
  <c r="E52" i="86"/>
  <c r="D52" i="86"/>
  <c r="O51" i="86"/>
  <c r="N51" i="86"/>
  <c r="L51" i="86"/>
  <c r="K51" i="86"/>
  <c r="J51" i="86"/>
  <c r="F51" i="86"/>
  <c r="E51" i="86"/>
  <c r="D51" i="86"/>
  <c r="O50" i="86"/>
  <c r="N50" i="86"/>
  <c r="L50" i="86"/>
  <c r="K50" i="86"/>
  <c r="J50" i="86"/>
  <c r="F50" i="86"/>
  <c r="E50" i="86"/>
  <c r="D50" i="86"/>
  <c r="O49" i="86"/>
  <c r="N49" i="86"/>
  <c r="L49" i="86"/>
  <c r="K49" i="86"/>
  <c r="J49" i="86"/>
  <c r="F49" i="86"/>
  <c r="E49" i="86"/>
  <c r="D49" i="86"/>
  <c r="O48" i="86"/>
  <c r="N48" i="86"/>
  <c r="L48" i="86"/>
  <c r="K48" i="86"/>
  <c r="J48" i="86"/>
  <c r="F48" i="86"/>
  <c r="E48" i="86"/>
  <c r="D48" i="86"/>
  <c r="O47" i="86"/>
  <c r="N47" i="86"/>
  <c r="L47" i="86"/>
  <c r="K47" i="86"/>
  <c r="J47" i="86"/>
  <c r="F47" i="86"/>
  <c r="E47" i="86"/>
  <c r="D47" i="86"/>
  <c r="O46" i="86"/>
  <c r="N46" i="86"/>
  <c r="L46" i="86"/>
  <c r="K46" i="86"/>
  <c r="J46" i="86"/>
  <c r="F46" i="86"/>
  <c r="E46" i="86"/>
  <c r="D46" i="86"/>
  <c r="O45" i="86"/>
  <c r="N45" i="86"/>
  <c r="L45" i="86"/>
  <c r="K45" i="86"/>
  <c r="J45" i="86"/>
  <c r="F45" i="86"/>
  <c r="E45" i="86"/>
  <c r="D45" i="86"/>
  <c r="O44" i="86"/>
  <c r="N44" i="86"/>
  <c r="L44" i="86"/>
  <c r="K44" i="86"/>
  <c r="J44" i="86"/>
  <c r="F44" i="86"/>
  <c r="E44" i="86"/>
  <c r="D44" i="86"/>
  <c r="O43" i="86"/>
  <c r="N43" i="86"/>
  <c r="L43" i="86"/>
  <c r="K43" i="86"/>
  <c r="J43" i="86"/>
  <c r="F43" i="86"/>
  <c r="E43" i="86"/>
  <c r="D43" i="86"/>
  <c r="O42" i="86"/>
  <c r="N42" i="86"/>
  <c r="L42" i="86"/>
  <c r="K42" i="86"/>
  <c r="J42" i="86"/>
  <c r="F42" i="86"/>
  <c r="E42" i="86"/>
  <c r="D42" i="86"/>
  <c r="O41" i="86"/>
  <c r="N41" i="86"/>
  <c r="L41" i="86"/>
  <c r="K41" i="86"/>
  <c r="J41" i="86"/>
  <c r="F41" i="86"/>
  <c r="E41" i="86"/>
  <c r="D41" i="86"/>
  <c r="O40" i="86"/>
  <c r="N40" i="86"/>
  <c r="L40" i="86"/>
  <c r="K40" i="86"/>
  <c r="J40" i="86"/>
  <c r="F40" i="86"/>
  <c r="E40" i="86"/>
  <c r="D40" i="86"/>
  <c r="O39" i="86"/>
  <c r="N39" i="86"/>
  <c r="L39" i="86"/>
  <c r="K39" i="86"/>
  <c r="J39" i="86"/>
  <c r="F39" i="86"/>
  <c r="E39" i="86"/>
  <c r="D39" i="86"/>
  <c r="L38" i="86"/>
  <c r="L67" i="86" s="1"/>
  <c r="F38" i="86"/>
  <c r="F67" i="86" s="1"/>
  <c r="C38" i="86"/>
  <c r="O38" i="86" s="1"/>
  <c r="B38" i="86"/>
  <c r="N38" i="86" s="1"/>
  <c r="F37" i="86"/>
  <c r="P37" i="86" s="1"/>
  <c r="B37" i="86"/>
  <c r="B66" i="86" s="1"/>
  <c r="O33" i="86"/>
  <c r="N33" i="86"/>
  <c r="L33" i="86"/>
  <c r="F33" i="86"/>
  <c r="J32" i="86"/>
  <c r="E32" i="86"/>
  <c r="K31" i="86"/>
  <c r="J31" i="86"/>
  <c r="E31" i="86"/>
  <c r="D31" i="86"/>
  <c r="O30" i="86"/>
  <c r="N30" i="86"/>
  <c r="L30" i="86"/>
  <c r="K30" i="86"/>
  <c r="J30" i="86"/>
  <c r="F30" i="86"/>
  <c r="E30" i="86"/>
  <c r="D30" i="86"/>
  <c r="O29" i="86"/>
  <c r="N29" i="86"/>
  <c r="L29" i="86"/>
  <c r="K29" i="86"/>
  <c r="J29" i="86"/>
  <c r="F29" i="86"/>
  <c r="E29" i="86"/>
  <c r="D29" i="86"/>
  <c r="O28" i="86"/>
  <c r="N28" i="86"/>
  <c r="L28" i="86"/>
  <c r="K28" i="86"/>
  <c r="J28" i="86"/>
  <c r="F28" i="86"/>
  <c r="E28" i="86"/>
  <c r="D28" i="86"/>
  <c r="O27" i="86"/>
  <c r="N27" i="86"/>
  <c r="L27" i="86"/>
  <c r="K27" i="86"/>
  <c r="J27" i="86"/>
  <c r="F27" i="86"/>
  <c r="E27" i="86"/>
  <c r="D27" i="86"/>
  <c r="O26" i="86"/>
  <c r="N26" i="86"/>
  <c r="L26" i="86"/>
  <c r="K26" i="86"/>
  <c r="J26" i="86"/>
  <c r="F26" i="86"/>
  <c r="E26" i="86"/>
  <c r="D26" i="86"/>
  <c r="O25" i="86"/>
  <c r="N25" i="86"/>
  <c r="L25" i="86"/>
  <c r="K25" i="86"/>
  <c r="J25" i="86"/>
  <c r="F25" i="86"/>
  <c r="E25" i="86"/>
  <c r="D25" i="86"/>
  <c r="O24" i="86"/>
  <c r="N24" i="86"/>
  <c r="L24" i="86"/>
  <c r="K24" i="86"/>
  <c r="J24" i="86"/>
  <c r="F24" i="86"/>
  <c r="E24" i="86"/>
  <c r="D24" i="86"/>
  <c r="O23" i="86"/>
  <c r="N23" i="86"/>
  <c r="L23" i="86"/>
  <c r="K23" i="86"/>
  <c r="J23" i="86"/>
  <c r="F23" i="86"/>
  <c r="E23" i="86"/>
  <c r="D23" i="86"/>
  <c r="O22" i="86"/>
  <c r="N22" i="86"/>
  <c r="L22" i="86"/>
  <c r="K22" i="86"/>
  <c r="J22" i="86"/>
  <c r="F22" i="86"/>
  <c r="E22" i="86"/>
  <c r="D22" i="86"/>
  <c r="O21" i="86"/>
  <c r="N21" i="86"/>
  <c r="L21" i="86"/>
  <c r="K21" i="86"/>
  <c r="J21" i="86"/>
  <c r="F21" i="86"/>
  <c r="E21" i="86"/>
  <c r="D21" i="86"/>
  <c r="O20" i="86"/>
  <c r="N20" i="86"/>
  <c r="L20" i="86"/>
  <c r="K20" i="86"/>
  <c r="J20" i="86"/>
  <c r="F20" i="86"/>
  <c r="E20" i="86"/>
  <c r="D20" i="86"/>
  <c r="O19" i="86"/>
  <c r="N19" i="86"/>
  <c r="L19" i="86"/>
  <c r="K19" i="86"/>
  <c r="J19" i="86"/>
  <c r="F19" i="86"/>
  <c r="E19" i="86"/>
  <c r="D19" i="86"/>
  <c r="O18" i="86"/>
  <c r="N18" i="86"/>
  <c r="L18" i="86"/>
  <c r="K18" i="86"/>
  <c r="J18" i="86"/>
  <c r="F18" i="86"/>
  <c r="E18" i="86"/>
  <c r="D18" i="86"/>
  <c r="O17" i="86"/>
  <c r="N17" i="86"/>
  <c r="L17" i="86"/>
  <c r="K17" i="86"/>
  <c r="J17" i="86"/>
  <c r="F17" i="86"/>
  <c r="E17" i="86"/>
  <c r="D17" i="86"/>
  <c r="O16" i="86"/>
  <c r="N16" i="86"/>
  <c r="L16" i="86"/>
  <c r="K16" i="86"/>
  <c r="J16" i="86"/>
  <c r="F16" i="86"/>
  <c r="E16" i="86"/>
  <c r="D16" i="86"/>
  <c r="O15" i="86"/>
  <c r="N15" i="86"/>
  <c r="L15" i="86"/>
  <c r="K15" i="86"/>
  <c r="J15" i="86"/>
  <c r="F15" i="86"/>
  <c r="E15" i="86"/>
  <c r="D15" i="86"/>
  <c r="O14" i="86"/>
  <c r="N14" i="86"/>
  <c r="L14" i="86"/>
  <c r="K14" i="86"/>
  <c r="J14" i="86"/>
  <c r="F14" i="86"/>
  <c r="E14" i="86"/>
  <c r="D14" i="86"/>
  <c r="O13" i="86"/>
  <c r="N13" i="86"/>
  <c r="L13" i="86"/>
  <c r="K13" i="86"/>
  <c r="J13" i="86"/>
  <c r="F13" i="86"/>
  <c r="E13" i="86"/>
  <c r="D13" i="86"/>
  <c r="O12" i="86"/>
  <c r="N12" i="86"/>
  <c r="L12" i="86"/>
  <c r="K12" i="86"/>
  <c r="J12" i="86"/>
  <c r="F12" i="86"/>
  <c r="E12" i="86"/>
  <c r="D12" i="86"/>
  <c r="O11" i="86"/>
  <c r="N11" i="86"/>
  <c r="L11" i="86"/>
  <c r="K11" i="86"/>
  <c r="J11" i="86"/>
  <c r="F11" i="86"/>
  <c r="E11" i="86"/>
  <c r="D11" i="86"/>
  <c r="O10" i="86"/>
  <c r="N10" i="86"/>
  <c r="L10" i="86"/>
  <c r="K10" i="86"/>
  <c r="J10" i="86"/>
  <c r="F10" i="86"/>
  <c r="E10" i="86"/>
  <c r="D10" i="86"/>
  <c r="O9" i="86"/>
  <c r="N9" i="86"/>
  <c r="L9" i="86"/>
  <c r="K9" i="86"/>
  <c r="J9" i="86"/>
  <c r="F9" i="86"/>
  <c r="E9" i="86"/>
  <c r="D9" i="86"/>
  <c r="O8" i="86"/>
  <c r="N8" i="86"/>
  <c r="L8" i="86"/>
  <c r="K8" i="86"/>
  <c r="J8" i="86"/>
  <c r="F8" i="86"/>
  <c r="E8" i="86"/>
  <c r="D8" i="86"/>
  <c r="O7" i="86"/>
  <c r="N7" i="86"/>
  <c r="L7" i="86"/>
  <c r="K7" i="86"/>
  <c r="J7" i="86"/>
  <c r="F7" i="86"/>
  <c r="E7" i="86"/>
  <c r="D7" i="86"/>
  <c r="O6" i="86"/>
  <c r="N6" i="86"/>
  <c r="K6" i="86"/>
  <c r="J6" i="86"/>
  <c r="I6" i="86"/>
  <c r="H6" i="86"/>
  <c r="E6" i="86"/>
  <c r="D6" i="86"/>
  <c r="N5" i="86"/>
  <c r="L5" i="86"/>
  <c r="P5" i="86" s="1"/>
  <c r="J5" i="86"/>
  <c r="H5" i="86"/>
  <c r="D5" i="86"/>
  <c r="L18" i="85"/>
  <c r="K18" i="85"/>
  <c r="M18" i="85" s="1"/>
  <c r="F18" i="85"/>
  <c r="E18" i="85"/>
  <c r="G18" i="85" s="1"/>
  <c r="L17" i="85"/>
  <c r="N17" i="85" s="1"/>
  <c r="K17" i="85"/>
  <c r="M17" i="85" s="1"/>
  <c r="F17" i="85"/>
  <c r="H17" i="85" s="1"/>
  <c r="E17" i="85"/>
  <c r="L16" i="85"/>
  <c r="N16" i="85" s="1"/>
  <c r="K16" i="85"/>
  <c r="F16" i="85"/>
  <c r="E16" i="85"/>
  <c r="G16" i="85" s="1"/>
  <c r="R15" i="85"/>
  <c r="Q15" i="85"/>
  <c r="O15" i="85"/>
  <c r="I15" i="85"/>
  <c r="R14" i="85"/>
  <c r="Q14" i="85"/>
  <c r="O14" i="85"/>
  <c r="N14" i="85"/>
  <c r="M14" i="85"/>
  <c r="I14" i="85"/>
  <c r="H14" i="85"/>
  <c r="G14" i="85"/>
  <c r="R13" i="85"/>
  <c r="Q13" i="85"/>
  <c r="O13" i="85"/>
  <c r="N13" i="85"/>
  <c r="M13" i="85"/>
  <c r="I13" i="85"/>
  <c r="H13" i="85"/>
  <c r="G13" i="85"/>
  <c r="R12" i="85"/>
  <c r="Q12" i="85"/>
  <c r="O12" i="85"/>
  <c r="N12" i="85"/>
  <c r="M12" i="85"/>
  <c r="I12" i="85"/>
  <c r="H12" i="85"/>
  <c r="G12" i="85"/>
  <c r="R11" i="85"/>
  <c r="Q11" i="85"/>
  <c r="O11" i="85"/>
  <c r="N11" i="85"/>
  <c r="M11" i="85"/>
  <c r="I11" i="85"/>
  <c r="H11" i="85"/>
  <c r="G11" i="85"/>
  <c r="R10" i="85"/>
  <c r="Q10" i="85"/>
  <c r="O10" i="85"/>
  <c r="N10" i="85"/>
  <c r="M10" i="85"/>
  <c r="I10" i="85"/>
  <c r="H10" i="85"/>
  <c r="G10" i="85"/>
  <c r="R9" i="85"/>
  <c r="Q9" i="85"/>
  <c r="O9" i="85"/>
  <c r="N9" i="85"/>
  <c r="M9" i="85"/>
  <c r="I9" i="85"/>
  <c r="H9" i="85"/>
  <c r="G9" i="85"/>
  <c r="R8" i="85"/>
  <c r="Q8" i="85"/>
  <c r="O8" i="85"/>
  <c r="N8" i="85"/>
  <c r="M8" i="85"/>
  <c r="I8" i="85"/>
  <c r="H8" i="85"/>
  <c r="G8" i="85"/>
  <c r="R7" i="85"/>
  <c r="Q7" i="85"/>
  <c r="O7" i="85"/>
  <c r="N7" i="85"/>
  <c r="M7" i="85"/>
  <c r="I7" i="85"/>
  <c r="H7" i="85"/>
  <c r="G7" i="85"/>
  <c r="G15" i="85" s="1"/>
  <c r="R6" i="85"/>
  <c r="Q6" i="85"/>
  <c r="L6" i="85"/>
  <c r="K6" i="85"/>
  <c r="H6" i="85"/>
  <c r="N6" i="85" s="1"/>
  <c r="G6" i="85"/>
  <c r="M6" i="85" s="1"/>
  <c r="Q5" i="85"/>
  <c r="O5" i="85"/>
  <c r="S5" i="85" s="1"/>
  <c r="M5" i="85"/>
  <c r="K5" i="85"/>
  <c r="G5" i="85"/>
  <c r="H15" i="85" l="1"/>
  <c r="N15" i="85"/>
  <c r="L37" i="86"/>
  <c r="H38" i="86"/>
  <c r="O18" i="85"/>
  <c r="Q47" i="2"/>
  <c r="M15" i="85"/>
  <c r="Q27" i="2"/>
  <c r="I38" i="86"/>
  <c r="S15" i="85"/>
  <c r="O16" i="85"/>
  <c r="I16" i="85"/>
  <c r="S11" i="85"/>
  <c r="S13" i="85"/>
  <c r="Q7" i="2"/>
  <c r="P68" i="86"/>
  <c r="P77" i="86"/>
  <c r="P11" i="86"/>
  <c r="P96" i="86"/>
  <c r="P86" i="86"/>
  <c r="P78" i="86"/>
  <c r="P82" i="86"/>
  <c r="P80" i="86"/>
  <c r="P69" i="86"/>
  <c r="P60" i="86"/>
  <c r="P47" i="86"/>
  <c r="F61" i="86"/>
  <c r="P40" i="86"/>
  <c r="P22" i="86"/>
  <c r="P14" i="86"/>
  <c r="P27" i="86"/>
  <c r="P12" i="86"/>
  <c r="P25" i="86"/>
  <c r="P23" i="86"/>
  <c r="P30" i="86"/>
  <c r="O32" i="86"/>
  <c r="P19" i="86"/>
  <c r="Q16" i="85"/>
  <c r="P72" i="86"/>
  <c r="P76" i="86"/>
  <c r="P73" i="86"/>
  <c r="P74" i="86"/>
  <c r="P75" i="86"/>
  <c r="F95" i="86"/>
  <c r="P79" i="86"/>
  <c r="N95" i="86"/>
  <c r="P83" i="86"/>
  <c r="O95" i="86"/>
  <c r="P71" i="86"/>
  <c r="P62" i="86"/>
  <c r="P39" i="86"/>
  <c r="P41" i="86"/>
  <c r="P42" i="86"/>
  <c r="P43" i="86"/>
  <c r="P44" i="86"/>
  <c r="N61" i="86"/>
  <c r="P48" i="86"/>
  <c r="P55" i="86"/>
  <c r="P49" i="86"/>
  <c r="P50" i="86"/>
  <c r="P51" i="86"/>
  <c r="O61" i="86"/>
  <c r="P45" i="86"/>
  <c r="P46" i="86"/>
  <c r="P33" i="86"/>
  <c r="P20" i="86"/>
  <c r="P21" i="86"/>
  <c r="P17" i="86"/>
  <c r="J33" i="86"/>
  <c r="N32" i="86"/>
  <c r="P15" i="86"/>
  <c r="P8" i="86"/>
  <c r="P10" i="86"/>
  <c r="P28" i="86"/>
  <c r="P29" i="86"/>
  <c r="P7" i="86"/>
  <c r="P9" i="86"/>
  <c r="P13" i="86"/>
  <c r="P16" i="86"/>
  <c r="P18" i="86"/>
  <c r="E33" i="86"/>
  <c r="P24" i="86"/>
  <c r="P26" i="86"/>
  <c r="S8" i="85"/>
  <c r="S14" i="85"/>
  <c r="R18" i="85"/>
  <c r="S9" i="85"/>
  <c r="Q17" i="85"/>
  <c r="N18" i="85"/>
  <c r="S12" i="85"/>
  <c r="S10" i="85"/>
  <c r="Q18" i="85"/>
  <c r="I17" i="85"/>
  <c r="S7" i="85"/>
  <c r="N66" i="86"/>
  <c r="D66" i="86"/>
  <c r="J66" i="86"/>
  <c r="H66" i="86"/>
  <c r="D96" i="86"/>
  <c r="N37" i="86"/>
  <c r="D67" i="86"/>
  <c r="N67" i="86"/>
  <c r="J95" i="86"/>
  <c r="J96" i="86" s="1"/>
  <c r="J38" i="86"/>
  <c r="L61" i="86"/>
  <c r="E67" i="86"/>
  <c r="O67" i="86"/>
  <c r="K95" i="86"/>
  <c r="K96" i="86" s="1"/>
  <c r="K38" i="86"/>
  <c r="D61" i="86"/>
  <c r="D62" i="86" s="1"/>
  <c r="L95" i="86"/>
  <c r="D37" i="86"/>
  <c r="E61" i="86"/>
  <c r="E62" i="86" s="1"/>
  <c r="H67" i="86"/>
  <c r="K32" i="86"/>
  <c r="K33" i="86" s="1"/>
  <c r="D38" i="86"/>
  <c r="I67" i="86"/>
  <c r="E95" i="86"/>
  <c r="E96" i="86" s="1"/>
  <c r="H37" i="86"/>
  <c r="E38" i="86"/>
  <c r="D32" i="86"/>
  <c r="D33" i="86" s="1"/>
  <c r="J37" i="86"/>
  <c r="O17" i="85"/>
  <c r="I18" i="85"/>
  <c r="M16" i="85"/>
  <c r="G17" i="85"/>
  <c r="H16" i="85"/>
  <c r="R17" i="85"/>
  <c r="R16" i="85"/>
  <c r="H18" i="85"/>
  <c r="S18" i="85" l="1"/>
  <c r="S16" i="85"/>
  <c r="S17" i="85"/>
  <c r="P95" i="86"/>
  <c r="P32" i="86"/>
  <c r="P61" i="86"/>
  <c r="F60" i="68" l="1"/>
  <c r="N46" i="66"/>
  <c r="O46" i="66"/>
  <c r="N47" i="66"/>
  <c r="O47" i="66"/>
  <c r="L46" i="66"/>
  <c r="L47" i="66"/>
  <c r="F46" i="66"/>
  <c r="F47" i="66"/>
  <c r="B55" i="66"/>
  <c r="C55" i="66"/>
  <c r="N79" i="48"/>
  <c r="O79" i="48"/>
  <c r="N80" i="48"/>
  <c r="O80" i="48"/>
  <c r="N81" i="48"/>
  <c r="O81" i="48"/>
  <c r="N82" i="48"/>
  <c r="O82" i="48"/>
  <c r="N83" i="48"/>
  <c r="O83" i="48"/>
  <c r="L79" i="48"/>
  <c r="L80" i="48"/>
  <c r="F79" i="48"/>
  <c r="F83" i="48"/>
  <c r="L83" i="48"/>
  <c r="F88" i="48"/>
  <c r="J68" i="48"/>
  <c r="J69" i="48"/>
  <c r="J70" i="48"/>
  <c r="J71" i="48"/>
  <c r="J72" i="48"/>
  <c r="J73" i="48"/>
  <c r="J74" i="48"/>
  <c r="J75" i="48"/>
  <c r="J76" i="48"/>
  <c r="J77" i="48"/>
  <c r="J78" i="48"/>
  <c r="J79" i="48"/>
  <c r="J80" i="48"/>
  <c r="J81" i="48"/>
  <c r="J82" i="48"/>
  <c r="J83" i="48"/>
  <c r="J84" i="48"/>
  <c r="J85" i="48"/>
  <c r="J86" i="48"/>
  <c r="J87" i="48"/>
  <c r="J88" i="48"/>
  <c r="J89" i="48"/>
  <c r="J90" i="48"/>
  <c r="J91" i="48"/>
  <c r="J92" i="48"/>
  <c r="J93" i="48"/>
  <c r="J94" i="48"/>
  <c r="L29" i="48"/>
  <c r="N29" i="48"/>
  <c r="O29" i="48"/>
  <c r="L30" i="48"/>
  <c r="N30" i="48"/>
  <c r="O30" i="48"/>
  <c r="F29" i="48"/>
  <c r="N84" i="47"/>
  <c r="O84" i="47"/>
  <c r="L84" i="47"/>
  <c r="F84" i="47"/>
  <c r="N73" i="47"/>
  <c r="O73" i="47"/>
  <c r="L73" i="47"/>
  <c r="F73" i="47"/>
  <c r="N49" i="47"/>
  <c r="O49" i="47"/>
  <c r="L49" i="47"/>
  <c r="N60" i="47"/>
  <c r="P60" i="47" s="1"/>
  <c r="F49" i="47"/>
  <c r="N88" i="46"/>
  <c r="O88" i="46"/>
  <c r="N90" i="46"/>
  <c r="O90" i="46"/>
  <c r="N91" i="46"/>
  <c r="O91" i="46"/>
  <c r="N92" i="46"/>
  <c r="O92" i="46"/>
  <c r="N93" i="46"/>
  <c r="O93" i="46"/>
  <c r="L88" i="46"/>
  <c r="L90" i="46"/>
  <c r="L91" i="46"/>
  <c r="L92" i="46"/>
  <c r="F88" i="46"/>
  <c r="F90" i="46"/>
  <c r="F91" i="46"/>
  <c r="F92" i="46"/>
  <c r="F93" i="46"/>
  <c r="L94" i="81"/>
  <c r="N94" i="81"/>
  <c r="O94" i="81"/>
  <c r="N87" i="81"/>
  <c r="N88" i="81"/>
  <c r="L86" i="81"/>
  <c r="L87" i="81"/>
  <c r="F87" i="81"/>
  <c r="F94" i="81"/>
  <c r="N87" i="36"/>
  <c r="O87" i="36"/>
  <c r="L87" i="36"/>
  <c r="F87" i="36"/>
  <c r="D7" i="3"/>
  <c r="E7" i="3"/>
  <c r="D8" i="3"/>
  <c r="E8" i="3"/>
  <c r="D9" i="3"/>
  <c r="E9" i="3"/>
  <c r="D10" i="3"/>
  <c r="E10" i="3"/>
  <c r="D11" i="3"/>
  <c r="E11" i="3"/>
  <c r="D12" i="3"/>
  <c r="E12" i="3"/>
  <c r="D13" i="3"/>
  <c r="E13" i="3"/>
  <c r="D14" i="3"/>
  <c r="E14" i="3"/>
  <c r="D15" i="3"/>
  <c r="E15" i="3"/>
  <c r="D16" i="3"/>
  <c r="E16" i="3"/>
  <c r="D17" i="3"/>
  <c r="E17" i="3"/>
  <c r="D18" i="3"/>
  <c r="E18" i="3"/>
  <c r="D19" i="3"/>
  <c r="E19" i="3"/>
  <c r="D20" i="3"/>
  <c r="E20" i="3"/>
  <c r="D21" i="3"/>
  <c r="E21" i="3"/>
  <c r="D22" i="3"/>
  <c r="E22" i="3"/>
  <c r="D23" i="3"/>
  <c r="E23" i="3"/>
  <c r="D24" i="3"/>
  <c r="E24" i="3"/>
  <c r="D25" i="3"/>
  <c r="E25" i="3"/>
  <c r="D26" i="3"/>
  <c r="E26" i="3"/>
  <c r="D27" i="3"/>
  <c r="E27" i="3"/>
  <c r="D28" i="3"/>
  <c r="E28" i="3"/>
  <c r="D29" i="3"/>
  <c r="E29" i="3"/>
  <c r="D30" i="3"/>
  <c r="E30" i="3"/>
  <c r="D31" i="3"/>
  <c r="E31" i="3"/>
  <c r="O96" i="83"/>
  <c r="N96" i="83"/>
  <c r="L96" i="83"/>
  <c r="K96" i="83"/>
  <c r="J96" i="83"/>
  <c r="F96" i="83"/>
  <c r="I95" i="83"/>
  <c r="K95" i="83" s="1"/>
  <c r="H95" i="83"/>
  <c r="C95" i="83"/>
  <c r="E95" i="83" s="1"/>
  <c r="B95" i="83"/>
  <c r="K94" i="83"/>
  <c r="E94" i="83"/>
  <c r="D94" i="83"/>
  <c r="K93" i="83"/>
  <c r="E93" i="83"/>
  <c r="D93" i="83"/>
  <c r="K92" i="83"/>
  <c r="E92" i="83"/>
  <c r="D92" i="83"/>
  <c r="K91" i="83"/>
  <c r="E91" i="83"/>
  <c r="D91" i="83"/>
  <c r="K90" i="83"/>
  <c r="E90" i="83"/>
  <c r="D90" i="83"/>
  <c r="K89" i="83"/>
  <c r="E89" i="83"/>
  <c r="D89" i="83"/>
  <c r="K88" i="83"/>
  <c r="E88" i="83"/>
  <c r="D88" i="83"/>
  <c r="K87" i="83"/>
  <c r="E87" i="83"/>
  <c r="D87" i="83"/>
  <c r="K86" i="83"/>
  <c r="F86" i="83"/>
  <c r="E86" i="83"/>
  <c r="D86" i="83"/>
  <c r="K85" i="83"/>
  <c r="F85" i="83"/>
  <c r="E85" i="83"/>
  <c r="D85" i="83"/>
  <c r="K84" i="83"/>
  <c r="F84" i="83"/>
  <c r="E84" i="83"/>
  <c r="D84" i="83"/>
  <c r="K83" i="83"/>
  <c r="F83" i="83"/>
  <c r="E83" i="83"/>
  <c r="D83" i="83"/>
  <c r="K82" i="83"/>
  <c r="F82" i="83"/>
  <c r="E82" i="83"/>
  <c r="D82" i="83"/>
  <c r="K81" i="83"/>
  <c r="F81" i="83"/>
  <c r="E81" i="83"/>
  <c r="D81" i="83"/>
  <c r="K80" i="83"/>
  <c r="E80" i="83"/>
  <c r="D80" i="83"/>
  <c r="K79" i="83"/>
  <c r="E79" i="83"/>
  <c r="D79" i="83"/>
  <c r="O78" i="83"/>
  <c r="N78" i="83"/>
  <c r="L78" i="83"/>
  <c r="K78" i="83"/>
  <c r="F78" i="83"/>
  <c r="E78" i="83"/>
  <c r="D78" i="83"/>
  <c r="O77" i="83"/>
  <c r="N77" i="83"/>
  <c r="L77" i="83"/>
  <c r="K77" i="83"/>
  <c r="F77" i="83"/>
  <c r="E77" i="83"/>
  <c r="D77" i="83"/>
  <c r="O76" i="83"/>
  <c r="N76" i="83"/>
  <c r="L76" i="83"/>
  <c r="K76" i="83"/>
  <c r="F76" i="83"/>
  <c r="E76" i="83"/>
  <c r="D76" i="83"/>
  <c r="K75" i="83"/>
  <c r="E75" i="83"/>
  <c r="D75" i="83"/>
  <c r="O74" i="83"/>
  <c r="N74" i="83"/>
  <c r="L74" i="83"/>
  <c r="K74" i="83"/>
  <c r="F74" i="83"/>
  <c r="E74" i="83"/>
  <c r="D74" i="83"/>
  <c r="O73" i="83"/>
  <c r="N73" i="83"/>
  <c r="L73" i="83"/>
  <c r="K73" i="83"/>
  <c r="F73" i="83"/>
  <c r="E73" i="83"/>
  <c r="D73" i="83"/>
  <c r="O72" i="83"/>
  <c r="N72" i="83"/>
  <c r="L72" i="83"/>
  <c r="K72" i="83"/>
  <c r="F72" i="83"/>
  <c r="E72" i="83"/>
  <c r="D72" i="83"/>
  <c r="O71" i="83"/>
  <c r="N71" i="83"/>
  <c r="L71" i="83"/>
  <c r="K71" i="83"/>
  <c r="F71" i="83"/>
  <c r="E71" i="83"/>
  <c r="D71" i="83"/>
  <c r="O70" i="83"/>
  <c r="N70" i="83"/>
  <c r="L70" i="83"/>
  <c r="K70" i="83"/>
  <c r="F70" i="83"/>
  <c r="E70" i="83"/>
  <c r="D70" i="83"/>
  <c r="O69" i="83"/>
  <c r="N69" i="83"/>
  <c r="L69" i="83"/>
  <c r="K69" i="83"/>
  <c r="F69" i="83"/>
  <c r="E69" i="83"/>
  <c r="D69" i="83"/>
  <c r="O68" i="83"/>
  <c r="N68" i="83"/>
  <c r="L68" i="83"/>
  <c r="K68" i="83"/>
  <c r="F68" i="83"/>
  <c r="E68" i="83"/>
  <c r="D68" i="83"/>
  <c r="N66" i="83"/>
  <c r="J66" i="83"/>
  <c r="H66" i="83"/>
  <c r="D66" i="83"/>
  <c r="B66" i="83"/>
  <c r="O62" i="83"/>
  <c r="N62" i="83"/>
  <c r="L62" i="83"/>
  <c r="F62" i="83"/>
  <c r="K61" i="83"/>
  <c r="J61" i="83"/>
  <c r="E60" i="83"/>
  <c r="D60" i="83"/>
  <c r="K58" i="83"/>
  <c r="E58" i="83"/>
  <c r="D58" i="83"/>
  <c r="K57" i="83"/>
  <c r="E57" i="83"/>
  <c r="D57" i="83"/>
  <c r="K56" i="83"/>
  <c r="E56" i="83"/>
  <c r="D56" i="83"/>
  <c r="K55" i="83"/>
  <c r="E55" i="83"/>
  <c r="D55" i="83"/>
  <c r="O54" i="83"/>
  <c r="N54" i="83"/>
  <c r="L54" i="83"/>
  <c r="K54" i="83"/>
  <c r="F54" i="83"/>
  <c r="E54" i="83"/>
  <c r="D54" i="83"/>
  <c r="O53" i="83"/>
  <c r="N53" i="83"/>
  <c r="L53" i="83"/>
  <c r="K53" i="83"/>
  <c r="F53" i="83"/>
  <c r="E53" i="83"/>
  <c r="D53" i="83"/>
  <c r="O52" i="83"/>
  <c r="N52" i="83"/>
  <c r="L52" i="83"/>
  <c r="K52" i="83"/>
  <c r="F52" i="83"/>
  <c r="E52" i="83"/>
  <c r="D52" i="83"/>
  <c r="O51" i="83"/>
  <c r="N51" i="83"/>
  <c r="L51" i="83"/>
  <c r="K51" i="83"/>
  <c r="F51" i="83"/>
  <c r="E51" i="83"/>
  <c r="D51" i="83"/>
  <c r="O50" i="83"/>
  <c r="N50" i="83"/>
  <c r="L50" i="83"/>
  <c r="K50" i="83"/>
  <c r="F50" i="83"/>
  <c r="E50" i="83"/>
  <c r="D50" i="83"/>
  <c r="O49" i="83"/>
  <c r="N49" i="83"/>
  <c r="L49" i="83"/>
  <c r="K49" i="83"/>
  <c r="F49" i="83"/>
  <c r="E49" i="83"/>
  <c r="D49" i="83"/>
  <c r="O48" i="83"/>
  <c r="N48" i="83"/>
  <c r="L48" i="83"/>
  <c r="K48" i="83"/>
  <c r="F48" i="83"/>
  <c r="E48" i="83"/>
  <c r="D48" i="83"/>
  <c r="O47" i="83"/>
  <c r="N47" i="83"/>
  <c r="L47" i="83"/>
  <c r="K47" i="83"/>
  <c r="F47" i="83"/>
  <c r="E47" i="83"/>
  <c r="D47" i="83"/>
  <c r="O46" i="83"/>
  <c r="N46" i="83"/>
  <c r="L46" i="83"/>
  <c r="K46" i="83"/>
  <c r="F46" i="83"/>
  <c r="E46" i="83"/>
  <c r="D46" i="83"/>
  <c r="O45" i="83"/>
  <c r="N45" i="83"/>
  <c r="L45" i="83"/>
  <c r="K45" i="83"/>
  <c r="F45" i="83"/>
  <c r="E45" i="83"/>
  <c r="D45" i="83"/>
  <c r="O44" i="83"/>
  <c r="N44" i="83"/>
  <c r="L44" i="83"/>
  <c r="K44" i="83"/>
  <c r="F44" i="83"/>
  <c r="E44" i="83"/>
  <c r="D44" i="83"/>
  <c r="O43" i="83"/>
  <c r="N43" i="83"/>
  <c r="L43" i="83"/>
  <c r="K43" i="83"/>
  <c r="F43" i="83"/>
  <c r="E43" i="83"/>
  <c r="D43" i="83"/>
  <c r="O42" i="83"/>
  <c r="N42" i="83"/>
  <c r="L42" i="83"/>
  <c r="K42" i="83"/>
  <c r="F42" i="83"/>
  <c r="E42" i="83"/>
  <c r="D42" i="83"/>
  <c r="O41" i="83"/>
  <c r="N41" i="83"/>
  <c r="L41" i="83"/>
  <c r="K41" i="83"/>
  <c r="F41" i="83"/>
  <c r="E41" i="83"/>
  <c r="D41" i="83"/>
  <c r="O40" i="83"/>
  <c r="N40" i="83"/>
  <c r="L40" i="83"/>
  <c r="K40" i="83"/>
  <c r="F40" i="83"/>
  <c r="E40" i="83"/>
  <c r="D40" i="83"/>
  <c r="O39" i="83"/>
  <c r="N39" i="83"/>
  <c r="L39" i="83"/>
  <c r="K39" i="83"/>
  <c r="F39" i="83"/>
  <c r="E39" i="83"/>
  <c r="D39" i="83"/>
  <c r="N37" i="83"/>
  <c r="J37" i="83"/>
  <c r="H37" i="83"/>
  <c r="F37" i="83"/>
  <c r="F66" i="83" s="1"/>
  <c r="D37" i="83"/>
  <c r="B37" i="83"/>
  <c r="O33" i="83"/>
  <c r="N33" i="83"/>
  <c r="L33" i="83"/>
  <c r="F33" i="83"/>
  <c r="I32" i="83"/>
  <c r="H32" i="83"/>
  <c r="J32" i="83" s="1"/>
  <c r="C32" i="83"/>
  <c r="B32" i="83"/>
  <c r="D32" i="83" s="1"/>
  <c r="O31" i="83"/>
  <c r="N31" i="83"/>
  <c r="L31" i="83"/>
  <c r="K31" i="83"/>
  <c r="F31" i="83"/>
  <c r="E31" i="83"/>
  <c r="D31" i="83"/>
  <c r="O30" i="83"/>
  <c r="N30" i="83"/>
  <c r="K30" i="83"/>
  <c r="F30" i="83"/>
  <c r="E30" i="83"/>
  <c r="D30" i="83"/>
  <c r="K29" i="83"/>
  <c r="E29" i="83"/>
  <c r="D29" i="83"/>
  <c r="O28" i="83"/>
  <c r="N28" i="83"/>
  <c r="L28" i="83"/>
  <c r="K28" i="83"/>
  <c r="F28" i="83"/>
  <c r="E28" i="83"/>
  <c r="D28" i="83"/>
  <c r="O27" i="83"/>
  <c r="N27" i="83"/>
  <c r="L27" i="83"/>
  <c r="K27" i="83"/>
  <c r="F27" i="83"/>
  <c r="E27" i="83"/>
  <c r="D27" i="83"/>
  <c r="O26" i="83"/>
  <c r="N26" i="83"/>
  <c r="L26" i="83"/>
  <c r="K26" i="83"/>
  <c r="F26" i="83"/>
  <c r="E26" i="83"/>
  <c r="D26" i="83"/>
  <c r="O25" i="83"/>
  <c r="N25" i="83"/>
  <c r="L25" i="83"/>
  <c r="K25" i="83"/>
  <c r="F25" i="83"/>
  <c r="E25" i="83"/>
  <c r="D25" i="83"/>
  <c r="O24" i="83"/>
  <c r="N24" i="83"/>
  <c r="L24" i="83"/>
  <c r="K24" i="83"/>
  <c r="F24" i="83"/>
  <c r="E24" i="83"/>
  <c r="D24" i="83"/>
  <c r="O23" i="83"/>
  <c r="N23" i="83"/>
  <c r="L23" i="83"/>
  <c r="K23" i="83"/>
  <c r="F23" i="83"/>
  <c r="E23" i="83"/>
  <c r="D23" i="83"/>
  <c r="K22" i="83"/>
  <c r="E22" i="83"/>
  <c r="D22" i="83"/>
  <c r="O21" i="83"/>
  <c r="N21" i="83"/>
  <c r="L21" i="83"/>
  <c r="K21" i="83"/>
  <c r="F21" i="83"/>
  <c r="E21" i="83"/>
  <c r="D21" i="83"/>
  <c r="O20" i="83"/>
  <c r="N20" i="83"/>
  <c r="L20" i="83"/>
  <c r="K20" i="83"/>
  <c r="F20" i="83"/>
  <c r="E20" i="83"/>
  <c r="D20" i="83"/>
  <c r="O19" i="83"/>
  <c r="N19" i="83"/>
  <c r="L19" i="83"/>
  <c r="K19" i="83"/>
  <c r="F19" i="83"/>
  <c r="E19" i="83"/>
  <c r="D19" i="83"/>
  <c r="O18" i="83"/>
  <c r="N18" i="83"/>
  <c r="L18" i="83"/>
  <c r="K18" i="83"/>
  <c r="F18" i="83"/>
  <c r="E18" i="83"/>
  <c r="D18" i="83"/>
  <c r="O17" i="83"/>
  <c r="N17" i="83"/>
  <c r="L17" i="83"/>
  <c r="K17" i="83"/>
  <c r="F17" i="83"/>
  <c r="E17" i="83"/>
  <c r="D17" i="83"/>
  <c r="O16" i="83"/>
  <c r="N16" i="83"/>
  <c r="L16" i="83"/>
  <c r="K16" i="83"/>
  <c r="F16" i="83"/>
  <c r="E16" i="83"/>
  <c r="D16" i="83"/>
  <c r="O15" i="83"/>
  <c r="N15" i="83"/>
  <c r="L15" i="83"/>
  <c r="K15" i="83"/>
  <c r="F15" i="83"/>
  <c r="E15" i="83"/>
  <c r="D15" i="83"/>
  <c r="O14" i="83"/>
  <c r="N14" i="83"/>
  <c r="L14" i="83"/>
  <c r="K14" i="83"/>
  <c r="F14" i="83"/>
  <c r="E14" i="83"/>
  <c r="D14" i="83"/>
  <c r="O13" i="83"/>
  <c r="N13" i="83"/>
  <c r="L13" i="83"/>
  <c r="K13" i="83"/>
  <c r="F13" i="83"/>
  <c r="E13" i="83"/>
  <c r="D13" i="83"/>
  <c r="O12" i="83"/>
  <c r="N12" i="83"/>
  <c r="L12" i="83"/>
  <c r="K12" i="83"/>
  <c r="F12" i="83"/>
  <c r="E12" i="83"/>
  <c r="D12" i="83"/>
  <c r="O11" i="83"/>
  <c r="N11" i="83"/>
  <c r="L11" i="83"/>
  <c r="K11" i="83"/>
  <c r="F11" i="83"/>
  <c r="E11" i="83"/>
  <c r="D11" i="83"/>
  <c r="O10" i="83"/>
  <c r="N10" i="83"/>
  <c r="L10" i="83"/>
  <c r="K10" i="83"/>
  <c r="F10" i="83"/>
  <c r="E10" i="83"/>
  <c r="D10" i="83"/>
  <c r="O9" i="83"/>
  <c r="N9" i="83"/>
  <c r="L9" i="83"/>
  <c r="K9" i="83"/>
  <c r="F9" i="83"/>
  <c r="E9" i="83"/>
  <c r="D9" i="83"/>
  <c r="O8" i="83"/>
  <c r="N8" i="83"/>
  <c r="L8" i="83"/>
  <c r="K8" i="83"/>
  <c r="F8" i="83"/>
  <c r="E8" i="83"/>
  <c r="D8" i="83"/>
  <c r="O7" i="83"/>
  <c r="N7" i="83"/>
  <c r="L7" i="83"/>
  <c r="K7" i="83"/>
  <c r="F7" i="83"/>
  <c r="E7" i="83"/>
  <c r="D7" i="83"/>
  <c r="C6" i="83"/>
  <c r="O6" i="83" s="1"/>
  <c r="B6" i="83"/>
  <c r="D67" i="83" s="1"/>
  <c r="N5" i="83"/>
  <c r="L5" i="83"/>
  <c r="L37" i="83" s="1"/>
  <c r="L66" i="83" s="1"/>
  <c r="J5" i="83"/>
  <c r="H5" i="83"/>
  <c r="D5" i="83"/>
  <c r="P5" i="68"/>
  <c r="L5" i="68"/>
  <c r="H55" i="66"/>
  <c r="I55" i="66"/>
  <c r="P5" i="48"/>
  <c r="L5" i="48"/>
  <c r="O96" i="81"/>
  <c r="N96" i="81"/>
  <c r="L96" i="81"/>
  <c r="K96" i="81"/>
  <c r="J96" i="81"/>
  <c r="F96" i="81"/>
  <c r="I95" i="81"/>
  <c r="H95" i="81"/>
  <c r="C95" i="81"/>
  <c r="B95" i="81"/>
  <c r="D95" i="81" s="1"/>
  <c r="K94" i="81"/>
  <c r="E94" i="81"/>
  <c r="D94" i="81"/>
  <c r="O93" i="81"/>
  <c r="N93" i="81"/>
  <c r="L93" i="81"/>
  <c r="K93" i="81"/>
  <c r="F93" i="81"/>
  <c r="E93" i="81"/>
  <c r="D93" i="81"/>
  <c r="O92" i="81"/>
  <c r="N92" i="81"/>
  <c r="L92" i="81"/>
  <c r="K92" i="81"/>
  <c r="F92" i="81"/>
  <c r="E92" i="81"/>
  <c r="D92" i="81"/>
  <c r="O91" i="81"/>
  <c r="N91" i="81"/>
  <c r="L91" i="81"/>
  <c r="K91" i="81"/>
  <c r="F91" i="81"/>
  <c r="E91" i="81"/>
  <c r="D91" i="81"/>
  <c r="O90" i="81"/>
  <c r="N90" i="81"/>
  <c r="L90" i="81"/>
  <c r="K90" i="81"/>
  <c r="F90" i="81"/>
  <c r="E90" i="81"/>
  <c r="D90" i="81"/>
  <c r="O89" i="81"/>
  <c r="N89" i="81"/>
  <c r="L89" i="81"/>
  <c r="K89" i="81"/>
  <c r="F89" i="81"/>
  <c r="E89" i="81"/>
  <c r="D89" i="81"/>
  <c r="O88" i="81"/>
  <c r="L88" i="81"/>
  <c r="K88" i="81"/>
  <c r="F88" i="81"/>
  <c r="E88" i="81"/>
  <c r="D88" i="81"/>
  <c r="O87" i="81"/>
  <c r="K87" i="81"/>
  <c r="E87" i="81"/>
  <c r="D87" i="81"/>
  <c r="O86" i="81"/>
  <c r="N86" i="81"/>
  <c r="K86" i="81"/>
  <c r="F86" i="81"/>
  <c r="E86" i="81"/>
  <c r="D86" i="81"/>
  <c r="O85" i="81"/>
  <c r="N85" i="81"/>
  <c r="L85" i="81"/>
  <c r="K85" i="81"/>
  <c r="F85" i="81"/>
  <c r="E85" i="81"/>
  <c r="D85" i="81"/>
  <c r="O84" i="81"/>
  <c r="N84" i="81"/>
  <c r="L84" i="81"/>
  <c r="K84" i="81"/>
  <c r="F84" i="81"/>
  <c r="E84" i="81"/>
  <c r="D84" i="81"/>
  <c r="O83" i="81"/>
  <c r="N83" i="81"/>
  <c r="L83" i="81"/>
  <c r="K83" i="81"/>
  <c r="F83" i="81"/>
  <c r="E83" i="81"/>
  <c r="D83" i="81"/>
  <c r="O82" i="81"/>
  <c r="N82" i="81"/>
  <c r="L82" i="81"/>
  <c r="K82" i="81"/>
  <c r="F82" i="81"/>
  <c r="E82" i="81"/>
  <c r="D82" i="81"/>
  <c r="O81" i="81"/>
  <c r="N81" i="81"/>
  <c r="L81" i="81"/>
  <c r="K81" i="81"/>
  <c r="F81" i="81"/>
  <c r="E81" i="81"/>
  <c r="D81" i="81"/>
  <c r="O80" i="81"/>
  <c r="N80" i="81"/>
  <c r="L80" i="81"/>
  <c r="K80" i="81"/>
  <c r="F80" i="81"/>
  <c r="E80" i="81"/>
  <c r="D80" i="81"/>
  <c r="O79" i="81"/>
  <c r="N79" i="81"/>
  <c r="L79" i="81"/>
  <c r="K79" i="81"/>
  <c r="F79" i="81"/>
  <c r="E79" i="81"/>
  <c r="D79" i="81"/>
  <c r="O78" i="81"/>
  <c r="N78" i="81"/>
  <c r="L78" i="81"/>
  <c r="K78" i="81"/>
  <c r="F78" i="81"/>
  <c r="E78" i="81"/>
  <c r="D78" i="81"/>
  <c r="O77" i="81"/>
  <c r="N77" i="81"/>
  <c r="L77" i="81"/>
  <c r="K77" i="81"/>
  <c r="F77" i="81"/>
  <c r="E77" i="81"/>
  <c r="D77" i="81"/>
  <c r="O76" i="81"/>
  <c r="N76" i="81"/>
  <c r="L76" i="81"/>
  <c r="K76" i="81"/>
  <c r="F76" i="81"/>
  <c r="E76" i="81"/>
  <c r="D76" i="81"/>
  <c r="O75" i="81"/>
  <c r="N75" i="81"/>
  <c r="L75" i="81"/>
  <c r="K75" i="81"/>
  <c r="F75" i="81"/>
  <c r="E75" i="81"/>
  <c r="D75" i="81"/>
  <c r="O74" i="81"/>
  <c r="N74" i="81"/>
  <c r="L74" i="81"/>
  <c r="K74" i="81"/>
  <c r="F74" i="81"/>
  <c r="E74" i="81"/>
  <c r="D74" i="81"/>
  <c r="O73" i="81"/>
  <c r="N73" i="81"/>
  <c r="L73" i="81"/>
  <c r="K73" i="81"/>
  <c r="F73" i="81"/>
  <c r="E73" i="81"/>
  <c r="D73" i="81"/>
  <c r="O72" i="81"/>
  <c r="N72" i="81"/>
  <c r="L72" i="81"/>
  <c r="K72" i="81"/>
  <c r="F72" i="81"/>
  <c r="E72" i="81"/>
  <c r="D72" i="81"/>
  <c r="O71" i="81"/>
  <c r="N71" i="81"/>
  <c r="L71" i="81"/>
  <c r="K71" i="81"/>
  <c r="F71" i="81"/>
  <c r="E71" i="81"/>
  <c r="D71" i="81"/>
  <c r="O70" i="81"/>
  <c r="N70" i="81"/>
  <c r="L70" i="81"/>
  <c r="K70" i="81"/>
  <c r="F70" i="81"/>
  <c r="E70" i="81"/>
  <c r="D70" i="81"/>
  <c r="O69" i="81"/>
  <c r="N69" i="81"/>
  <c r="L69" i="81"/>
  <c r="K69" i="81"/>
  <c r="F69" i="81"/>
  <c r="E69" i="81"/>
  <c r="D69" i="81"/>
  <c r="O68" i="81"/>
  <c r="N68" i="81"/>
  <c r="L68" i="81"/>
  <c r="K68" i="81"/>
  <c r="F68" i="81"/>
  <c r="E68" i="81"/>
  <c r="D68" i="81"/>
  <c r="N67" i="81"/>
  <c r="J67" i="81"/>
  <c r="H67" i="81"/>
  <c r="D67" i="81"/>
  <c r="B67" i="81"/>
  <c r="N66" i="81"/>
  <c r="J66" i="81"/>
  <c r="H66" i="81"/>
  <c r="D66" i="81"/>
  <c r="B66" i="81"/>
  <c r="O62" i="81"/>
  <c r="N62" i="81"/>
  <c r="L62" i="81"/>
  <c r="F62" i="81"/>
  <c r="I61" i="81"/>
  <c r="K61" i="81" s="1"/>
  <c r="H61" i="81"/>
  <c r="J61" i="81" s="1"/>
  <c r="D61" i="81"/>
  <c r="O60" i="81"/>
  <c r="N60" i="81"/>
  <c r="L60" i="81"/>
  <c r="K60" i="81"/>
  <c r="J60" i="81"/>
  <c r="F60" i="81"/>
  <c r="E60" i="81"/>
  <c r="D60" i="81"/>
  <c r="O59" i="81"/>
  <c r="N59" i="81"/>
  <c r="L59" i="81"/>
  <c r="K59" i="81"/>
  <c r="J59" i="81"/>
  <c r="F59" i="81"/>
  <c r="E59" i="81"/>
  <c r="D59" i="81"/>
  <c r="O58" i="81"/>
  <c r="N58" i="81"/>
  <c r="L58" i="81"/>
  <c r="K58" i="81"/>
  <c r="J58" i="81"/>
  <c r="F58" i="81"/>
  <c r="E58" i="81"/>
  <c r="D58" i="81"/>
  <c r="K57" i="81"/>
  <c r="J57" i="81"/>
  <c r="E57" i="81"/>
  <c r="D57" i="81"/>
  <c r="K56" i="81"/>
  <c r="J56" i="81"/>
  <c r="E56" i="81"/>
  <c r="D56" i="81"/>
  <c r="K55" i="81"/>
  <c r="J55" i="81"/>
  <c r="E55" i="81"/>
  <c r="D55" i="81"/>
  <c r="K54" i="81"/>
  <c r="J54" i="81"/>
  <c r="E54" i="81"/>
  <c r="D54" i="81"/>
  <c r="K53" i="81"/>
  <c r="J53" i="81"/>
  <c r="E53" i="81"/>
  <c r="D53" i="81"/>
  <c r="O52" i="81"/>
  <c r="N52" i="81"/>
  <c r="L52" i="81"/>
  <c r="K52" i="81"/>
  <c r="J52" i="81"/>
  <c r="F52" i="81"/>
  <c r="E52" i="81"/>
  <c r="D52" i="81"/>
  <c r="O51" i="81"/>
  <c r="N51" i="81"/>
  <c r="L51" i="81"/>
  <c r="K51" i="81"/>
  <c r="J51" i="81"/>
  <c r="F51" i="81"/>
  <c r="E51" i="81"/>
  <c r="D51" i="81"/>
  <c r="O50" i="81"/>
  <c r="N50" i="81"/>
  <c r="L50" i="81"/>
  <c r="K50" i="81"/>
  <c r="J50" i="81"/>
  <c r="F50" i="81"/>
  <c r="E50" i="81"/>
  <c r="D50" i="81"/>
  <c r="O49" i="81"/>
  <c r="N49" i="81"/>
  <c r="L49" i="81"/>
  <c r="K49" i="81"/>
  <c r="J49" i="81"/>
  <c r="F49" i="81"/>
  <c r="E49" i="81"/>
  <c r="D49" i="81"/>
  <c r="O48" i="81"/>
  <c r="N48" i="81"/>
  <c r="L48" i="81"/>
  <c r="K48" i="81"/>
  <c r="J48" i="81"/>
  <c r="F48" i="81"/>
  <c r="E48" i="81"/>
  <c r="D48" i="81"/>
  <c r="O47" i="81"/>
  <c r="N47" i="81"/>
  <c r="L47" i="81"/>
  <c r="K47" i="81"/>
  <c r="J47" i="81"/>
  <c r="F47" i="81"/>
  <c r="E47" i="81"/>
  <c r="D47" i="81"/>
  <c r="O46" i="81"/>
  <c r="N46" i="81"/>
  <c r="L46" i="81"/>
  <c r="K46" i="81"/>
  <c r="J46" i="81"/>
  <c r="F46" i="81"/>
  <c r="E46" i="81"/>
  <c r="D46" i="81"/>
  <c r="O45" i="81"/>
  <c r="N45" i="81"/>
  <c r="L45" i="81"/>
  <c r="K45" i="81"/>
  <c r="J45" i="81"/>
  <c r="F45" i="81"/>
  <c r="E45" i="81"/>
  <c r="D45" i="81"/>
  <c r="O44" i="81"/>
  <c r="N44" i="81"/>
  <c r="L44" i="81"/>
  <c r="K44" i="81"/>
  <c r="J44" i="81"/>
  <c r="F44" i="81"/>
  <c r="E44" i="81"/>
  <c r="D44" i="81"/>
  <c r="O43" i="81"/>
  <c r="N43" i="81"/>
  <c r="L43" i="81"/>
  <c r="K43" i="81"/>
  <c r="J43" i="81"/>
  <c r="F43" i="81"/>
  <c r="E43" i="81"/>
  <c r="D43" i="81"/>
  <c r="O42" i="81"/>
  <c r="N42" i="81"/>
  <c r="L42" i="81"/>
  <c r="K42" i="81"/>
  <c r="J42" i="81"/>
  <c r="F42" i="81"/>
  <c r="E42" i="81"/>
  <c r="D42" i="81"/>
  <c r="O41" i="81"/>
  <c r="N41" i="81"/>
  <c r="L41" i="81"/>
  <c r="K41" i="81"/>
  <c r="J41" i="81"/>
  <c r="F41" i="81"/>
  <c r="E41" i="81"/>
  <c r="D41" i="81"/>
  <c r="O40" i="81"/>
  <c r="N40" i="81"/>
  <c r="L40" i="81"/>
  <c r="K40" i="81"/>
  <c r="J40" i="81"/>
  <c r="F40" i="81"/>
  <c r="E40" i="81"/>
  <c r="D40" i="81"/>
  <c r="O39" i="81"/>
  <c r="N39" i="81"/>
  <c r="L39" i="81"/>
  <c r="K39" i="81"/>
  <c r="J39" i="81"/>
  <c r="F39" i="81"/>
  <c r="E39" i="81"/>
  <c r="D39" i="81"/>
  <c r="N38" i="81"/>
  <c r="J38" i="81"/>
  <c r="H38" i="81"/>
  <c r="D38" i="81"/>
  <c r="B38" i="81"/>
  <c r="N37" i="81"/>
  <c r="J37" i="81"/>
  <c r="H37" i="81"/>
  <c r="F37" i="81"/>
  <c r="F66" i="81" s="1"/>
  <c r="L66" i="81" s="1"/>
  <c r="D37" i="81"/>
  <c r="B37" i="81"/>
  <c r="O33" i="81"/>
  <c r="N33" i="81"/>
  <c r="L33" i="81"/>
  <c r="F33" i="81"/>
  <c r="D32" i="81"/>
  <c r="O31" i="81"/>
  <c r="N31" i="81"/>
  <c r="L31" i="81"/>
  <c r="K31" i="81"/>
  <c r="F31" i="81"/>
  <c r="E31" i="81"/>
  <c r="D31" i="81"/>
  <c r="O30" i="81"/>
  <c r="N30" i="81"/>
  <c r="L30" i="81"/>
  <c r="K30" i="81"/>
  <c r="F30" i="81"/>
  <c r="E30" i="81"/>
  <c r="D30" i="81"/>
  <c r="O29" i="81"/>
  <c r="N29" i="81"/>
  <c r="L29" i="81"/>
  <c r="K29" i="81"/>
  <c r="F29" i="81"/>
  <c r="E29" i="81"/>
  <c r="D29" i="81"/>
  <c r="O28" i="81"/>
  <c r="N28" i="81"/>
  <c r="L28" i="81"/>
  <c r="K28" i="81"/>
  <c r="F28" i="81"/>
  <c r="E28" i="81"/>
  <c r="D28" i="81"/>
  <c r="O27" i="81"/>
  <c r="N27" i="81"/>
  <c r="L27" i="81"/>
  <c r="K27" i="81"/>
  <c r="F27" i="81"/>
  <c r="E27" i="81"/>
  <c r="D27" i="81"/>
  <c r="O26" i="81"/>
  <c r="N26" i="81"/>
  <c r="L26" i="81"/>
  <c r="K26" i="81"/>
  <c r="F26" i="81"/>
  <c r="E26" i="81"/>
  <c r="D26" i="81"/>
  <c r="O25" i="81"/>
  <c r="N25" i="81"/>
  <c r="L25" i="81"/>
  <c r="K25" i="81"/>
  <c r="F25" i="81"/>
  <c r="E25" i="81"/>
  <c r="D25" i="81"/>
  <c r="O24" i="81"/>
  <c r="N24" i="81"/>
  <c r="L24" i="81"/>
  <c r="K24" i="81"/>
  <c r="F24" i="81"/>
  <c r="E24" i="81"/>
  <c r="D24" i="81"/>
  <c r="O23" i="81"/>
  <c r="N23" i="81"/>
  <c r="L23" i="81"/>
  <c r="K23" i="81"/>
  <c r="F23" i="81"/>
  <c r="E23" i="81"/>
  <c r="D23" i="81"/>
  <c r="O22" i="81"/>
  <c r="N22" i="81"/>
  <c r="L22" i="81"/>
  <c r="K22" i="81"/>
  <c r="F22" i="81"/>
  <c r="E22" i="81"/>
  <c r="D22" i="81"/>
  <c r="O21" i="81"/>
  <c r="N21" i="81"/>
  <c r="L21" i="81"/>
  <c r="K21" i="81"/>
  <c r="F21" i="81"/>
  <c r="E21" i="81"/>
  <c r="D21" i="81"/>
  <c r="O20" i="81"/>
  <c r="N20" i="81"/>
  <c r="L20" i="81"/>
  <c r="K20" i="81"/>
  <c r="F20" i="81"/>
  <c r="E20" i="81"/>
  <c r="D20" i="81"/>
  <c r="O19" i="81"/>
  <c r="N19" i="81"/>
  <c r="L19" i="81"/>
  <c r="K19" i="81"/>
  <c r="F19" i="81"/>
  <c r="E19" i="81"/>
  <c r="D19" i="81"/>
  <c r="O18" i="81"/>
  <c r="N18" i="81"/>
  <c r="L18" i="81"/>
  <c r="K18" i="81"/>
  <c r="F18" i="81"/>
  <c r="E18" i="81"/>
  <c r="D18" i="81"/>
  <c r="O17" i="81"/>
  <c r="N17" i="81"/>
  <c r="L17" i="81"/>
  <c r="K17" i="81"/>
  <c r="F17" i="81"/>
  <c r="E17" i="81"/>
  <c r="D17" i="81"/>
  <c r="O16" i="81"/>
  <c r="N16" i="81"/>
  <c r="L16" i="81"/>
  <c r="K16" i="81"/>
  <c r="F16" i="81"/>
  <c r="E16" i="81"/>
  <c r="D16" i="81"/>
  <c r="O15" i="81"/>
  <c r="N15" i="81"/>
  <c r="L15" i="81"/>
  <c r="K15" i="81"/>
  <c r="F15" i="81"/>
  <c r="E15" i="81"/>
  <c r="D15" i="81"/>
  <c r="O14" i="81"/>
  <c r="N14" i="81"/>
  <c r="L14" i="81"/>
  <c r="K14" i="81"/>
  <c r="F14" i="81"/>
  <c r="E14" i="81"/>
  <c r="D14" i="81"/>
  <c r="O13" i="81"/>
  <c r="N13" i="81"/>
  <c r="L13" i="81"/>
  <c r="K13" i="81"/>
  <c r="F13" i="81"/>
  <c r="E13" i="81"/>
  <c r="D13" i="81"/>
  <c r="O12" i="81"/>
  <c r="N12" i="81"/>
  <c r="L12" i="81"/>
  <c r="K12" i="81"/>
  <c r="F12" i="81"/>
  <c r="E12" i="81"/>
  <c r="D12" i="81"/>
  <c r="O11" i="81"/>
  <c r="N11" i="81"/>
  <c r="L11" i="81"/>
  <c r="K11" i="81"/>
  <c r="F11" i="81"/>
  <c r="E11" i="81"/>
  <c r="D11" i="81"/>
  <c r="O10" i="81"/>
  <c r="N10" i="81"/>
  <c r="L10" i="81"/>
  <c r="K10" i="81"/>
  <c r="F10" i="81"/>
  <c r="E10" i="81"/>
  <c r="D10" i="81"/>
  <c r="O9" i="81"/>
  <c r="N9" i="81"/>
  <c r="L9" i="81"/>
  <c r="K9" i="81"/>
  <c r="F9" i="81"/>
  <c r="E9" i="81"/>
  <c r="D9" i="81"/>
  <c r="O8" i="81"/>
  <c r="N8" i="81"/>
  <c r="L8" i="81"/>
  <c r="K8" i="81"/>
  <c r="F8" i="81"/>
  <c r="E8" i="81"/>
  <c r="D8" i="81"/>
  <c r="O7" i="81"/>
  <c r="N7" i="81"/>
  <c r="L7" i="81"/>
  <c r="K7" i="81"/>
  <c r="F7" i="81"/>
  <c r="E7" i="81"/>
  <c r="D7" i="81"/>
  <c r="N6" i="81"/>
  <c r="J6" i="81"/>
  <c r="H6" i="81"/>
  <c r="D6" i="81"/>
  <c r="O6" i="81"/>
  <c r="P5" i="81"/>
  <c r="P37" i="81" s="1"/>
  <c r="P66" i="81" s="1"/>
  <c r="N5" i="81"/>
  <c r="L5" i="81"/>
  <c r="J5" i="81"/>
  <c r="H5" i="81"/>
  <c r="D5" i="81"/>
  <c r="L18" i="80"/>
  <c r="K18" i="80"/>
  <c r="M18" i="80" s="1"/>
  <c r="F18" i="80"/>
  <c r="E18" i="80"/>
  <c r="G18" i="80" s="1"/>
  <c r="L17" i="80"/>
  <c r="K17" i="80"/>
  <c r="M17" i="80" s="1"/>
  <c r="F17" i="80"/>
  <c r="H17" i="80" s="1"/>
  <c r="E17" i="80"/>
  <c r="G17" i="80" s="1"/>
  <c r="L16" i="80"/>
  <c r="N16" i="80" s="1"/>
  <c r="K16" i="80"/>
  <c r="M16" i="80" s="1"/>
  <c r="F16" i="80"/>
  <c r="E16" i="80"/>
  <c r="G16" i="80" s="1"/>
  <c r="R15" i="80"/>
  <c r="Q15" i="80"/>
  <c r="O15" i="80"/>
  <c r="I15" i="80"/>
  <c r="R14" i="80"/>
  <c r="Q14" i="80"/>
  <c r="O14" i="80"/>
  <c r="N14" i="80"/>
  <c r="M14" i="80"/>
  <c r="I14" i="80"/>
  <c r="H14" i="80"/>
  <c r="G14" i="80"/>
  <c r="R13" i="80"/>
  <c r="Q13" i="80"/>
  <c r="O13" i="80"/>
  <c r="N13" i="80"/>
  <c r="M13" i="80"/>
  <c r="I13" i="80"/>
  <c r="H13" i="80"/>
  <c r="G13" i="80"/>
  <c r="R12" i="80"/>
  <c r="Q12" i="80"/>
  <c r="O12" i="80"/>
  <c r="N12" i="80"/>
  <c r="M12" i="80"/>
  <c r="I12" i="80"/>
  <c r="H12" i="80"/>
  <c r="G12" i="80"/>
  <c r="R11" i="80"/>
  <c r="Q11" i="80"/>
  <c r="O11" i="80"/>
  <c r="N11" i="80"/>
  <c r="M11" i="80"/>
  <c r="I11" i="80"/>
  <c r="H11" i="80"/>
  <c r="G11" i="80"/>
  <c r="R10" i="80"/>
  <c r="Q10" i="80"/>
  <c r="O10" i="80"/>
  <c r="N10" i="80"/>
  <c r="M10" i="80"/>
  <c r="I10" i="80"/>
  <c r="H10" i="80"/>
  <c r="G10" i="80"/>
  <c r="R9" i="80"/>
  <c r="Q9" i="80"/>
  <c r="O9" i="80"/>
  <c r="N9" i="80"/>
  <c r="M9" i="80"/>
  <c r="I9" i="80"/>
  <c r="H9" i="80"/>
  <c r="G9" i="80"/>
  <c r="R8" i="80"/>
  <c r="Q8" i="80"/>
  <c r="O8" i="80"/>
  <c r="N8" i="80"/>
  <c r="M8" i="80"/>
  <c r="I8" i="80"/>
  <c r="H8" i="80"/>
  <c r="G8" i="80"/>
  <c r="R7" i="80"/>
  <c r="Q7" i="80"/>
  <c r="O7" i="80"/>
  <c r="N7" i="80"/>
  <c r="N15" i="80" s="1"/>
  <c r="M7" i="80"/>
  <c r="I7" i="80"/>
  <c r="H7" i="80"/>
  <c r="G7" i="80"/>
  <c r="G15" i="80" s="1"/>
  <c r="R6" i="80"/>
  <c r="Q6" i="80"/>
  <c r="L6" i="80"/>
  <c r="K6" i="80"/>
  <c r="H6" i="80"/>
  <c r="N6" i="80" s="1"/>
  <c r="G6" i="80"/>
  <c r="M6" i="80" s="1"/>
  <c r="Q5" i="80"/>
  <c r="O5" i="80"/>
  <c r="S5" i="80" s="1"/>
  <c r="M5" i="80"/>
  <c r="K5" i="80"/>
  <c r="G5" i="80"/>
  <c r="Q25" i="2"/>
  <c r="M25" i="2"/>
  <c r="G25" i="2"/>
  <c r="H15" i="80" l="1"/>
  <c r="F83" i="66"/>
  <c r="M15" i="80"/>
  <c r="E38" i="81"/>
  <c r="I67" i="81"/>
  <c r="N55" i="66"/>
  <c r="P91" i="46"/>
  <c r="K62" i="81"/>
  <c r="D33" i="81"/>
  <c r="E96" i="83"/>
  <c r="P82" i="48"/>
  <c r="J62" i="81"/>
  <c r="P83" i="48"/>
  <c r="P79" i="48"/>
  <c r="P30" i="48"/>
  <c r="P92" i="46"/>
  <c r="P88" i="46"/>
  <c r="P94" i="81"/>
  <c r="R16" i="80"/>
  <c r="P96" i="83"/>
  <c r="P20" i="83"/>
  <c r="P93" i="46"/>
  <c r="P87" i="81"/>
  <c r="P59" i="81"/>
  <c r="P60" i="81"/>
  <c r="P90" i="46"/>
  <c r="L95" i="81"/>
  <c r="P68" i="81"/>
  <c r="P71" i="81"/>
  <c r="P78" i="81"/>
  <c r="P79" i="81"/>
  <c r="P84" i="81"/>
  <c r="P89" i="81"/>
  <c r="P90" i="81"/>
  <c r="P91" i="81"/>
  <c r="D62" i="81"/>
  <c r="P45" i="81"/>
  <c r="P46" i="81"/>
  <c r="P47" i="81"/>
  <c r="L32" i="81"/>
  <c r="P17" i="81"/>
  <c r="P21" i="81"/>
  <c r="P25" i="81"/>
  <c r="O16" i="80"/>
  <c r="S7" i="80"/>
  <c r="I18" i="80"/>
  <c r="I17" i="80"/>
  <c r="P47" i="66"/>
  <c r="O55" i="66"/>
  <c r="P46" i="66"/>
  <c r="P81" i="48"/>
  <c r="P80" i="48"/>
  <c r="P29" i="48"/>
  <c r="P49" i="47"/>
  <c r="P85" i="81"/>
  <c r="P88" i="81"/>
  <c r="P77" i="81"/>
  <c r="F61" i="81"/>
  <c r="P48" i="81"/>
  <c r="P43" i="81"/>
  <c r="P44" i="81"/>
  <c r="P52" i="81"/>
  <c r="P33" i="81"/>
  <c r="P7" i="81"/>
  <c r="P9" i="81"/>
  <c r="P12" i="81"/>
  <c r="P26" i="81"/>
  <c r="P27" i="81"/>
  <c r="P29" i="81"/>
  <c r="S11" i="80"/>
  <c r="P87" i="36"/>
  <c r="P73" i="47"/>
  <c r="P84" i="47"/>
  <c r="L95" i="83"/>
  <c r="P70" i="83"/>
  <c r="P74" i="83"/>
  <c r="F95" i="83"/>
  <c r="J62" i="83"/>
  <c r="K62" i="83"/>
  <c r="O95" i="83"/>
  <c r="P5" i="83"/>
  <c r="P37" i="83" s="1"/>
  <c r="P66" i="83" s="1"/>
  <c r="P40" i="83"/>
  <c r="P43" i="83"/>
  <c r="P62" i="83"/>
  <c r="D6" i="83"/>
  <c r="H6" i="83"/>
  <c r="P28" i="83"/>
  <c r="P33" i="83"/>
  <c r="P68" i="83"/>
  <c r="P71" i="83"/>
  <c r="P78" i="83"/>
  <c r="P76" i="83"/>
  <c r="O32" i="83"/>
  <c r="P69" i="83"/>
  <c r="P53" i="83"/>
  <c r="P72" i="83"/>
  <c r="P73" i="83"/>
  <c r="J95" i="83"/>
  <c r="P12" i="83"/>
  <c r="P21" i="83"/>
  <c r="P26" i="83"/>
  <c r="P27" i="83"/>
  <c r="P77" i="83"/>
  <c r="P39" i="83"/>
  <c r="P44" i="83"/>
  <c r="P46" i="83"/>
  <c r="P48" i="83"/>
  <c r="P51" i="83"/>
  <c r="N61" i="83"/>
  <c r="P49" i="83"/>
  <c r="P52" i="83"/>
  <c r="P54" i="83"/>
  <c r="P50" i="83"/>
  <c r="F61" i="83"/>
  <c r="P41" i="83"/>
  <c r="P42" i="83"/>
  <c r="P45" i="83"/>
  <c r="P47" i="83"/>
  <c r="E61" i="83"/>
  <c r="E62" i="83" s="1"/>
  <c r="J33" i="83"/>
  <c r="D33" i="83"/>
  <c r="P7" i="83"/>
  <c r="P8" i="83"/>
  <c r="P9" i="83"/>
  <c r="P13" i="83"/>
  <c r="P14" i="83"/>
  <c r="P17" i="83"/>
  <c r="P24" i="83"/>
  <c r="P25" i="83"/>
  <c r="P30" i="83"/>
  <c r="P15" i="83"/>
  <c r="P16" i="83"/>
  <c r="F32" i="83"/>
  <c r="P18" i="83"/>
  <c r="P19" i="83"/>
  <c r="N32" i="83"/>
  <c r="P23" i="83"/>
  <c r="P10" i="83"/>
  <c r="P11" i="83"/>
  <c r="P31" i="83"/>
  <c r="P96" i="81"/>
  <c r="D96" i="81"/>
  <c r="O95" i="81"/>
  <c r="P69" i="81"/>
  <c r="P72" i="81"/>
  <c r="P73" i="81"/>
  <c r="P75" i="81"/>
  <c r="P76" i="81"/>
  <c r="P82" i="81"/>
  <c r="K95" i="81"/>
  <c r="F95" i="81"/>
  <c r="P80" i="81"/>
  <c r="P86" i="81"/>
  <c r="P92" i="81"/>
  <c r="P93" i="81"/>
  <c r="N95" i="81"/>
  <c r="P81" i="81"/>
  <c r="P70" i="81"/>
  <c r="P74" i="81"/>
  <c r="P83" i="81"/>
  <c r="P62" i="81"/>
  <c r="P39" i="81"/>
  <c r="P40" i="81"/>
  <c r="P49" i="81"/>
  <c r="P50" i="81"/>
  <c r="P58" i="81"/>
  <c r="N61" i="81"/>
  <c r="O61" i="81"/>
  <c r="P41" i="81"/>
  <c r="P42" i="81"/>
  <c r="P51" i="81"/>
  <c r="E61" i="81"/>
  <c r="E62" i="81" s="1"/>
  <c r="F32" i="81"/>
  <c r="P13" i="81"/>
  <c r="P18" i="81"/>
  <c r="P19" i="81"/>
  <c r="P20" i="81"/>
  <c r="P22" i="81"/>
  <c r="P23" i="81"/>
  <c r="P24" i="81"/>
  <c r="P30" i="81"/>
  <c r="P31" i="81"/>
  <c r="P14" i="81"/>
  <c r="P15" i="81"/>
  <c r="P16" i="81"/>
  <c r="N32" i="81"/>
  <c r="P28" i="81"/>
  <c r="O32" i="81"/>
  <c r="P8" i="81"/>
  <c r="P10" i="81"/>
  <c r="P11" i="81"/>
  <c r="S15" i="80"/>
  <c r="O17" i="80"/>
  <c r="S8" i="80"/>
  <c r="S9" i="80"/>
  <c r="Q16" i="80"/>
  <c r="S10" i="80"/>
  <c r="S12" i="80"/>
  <c r="S13" i="80"/>
  <c r="S14" i="80"/>
  <c r="Q18" i="80"/>
  <c r="R18" i="80"/>
  <c r="Q17" i="80"/>
  <c r="C38" i="83"/>
  <c r="O38" i="83"/>
  <c r="L61" i="83"/>
  <c r="E67" i="83"/>
  <c r="E6" i="83"/>
  <c r="I6" i="83" s="1"/>
  <c r="K32" i="83"/>
  <c r="K33" i="83" s="1"/>
  <c r="D38" i="83"/>
  <c r="D61" i="83"/>
  <c r="D62" i="83" s="1"/>
  <c r="H67" i="83"/>
  <c r="L32" i="83"/>
  <c r="E38" i="83"/>
  <c r="O61" i="83"/>
  <c r="I67" i="83"/>
  <c r="H38" i="83"/>
  <c r="J67" i="83"/>
  <c r="J6" i="83"/>
  <c r="E32" i="83"/>
  <c r="E33" i="83" s="1"/>
  <c r="I38" i="83"/>
  <c r="K67" i="83"/>
  <c r="D95" i="83"/>
  <c r="D96" i="83" s="1"/>
  <c r="N95" i="83"/>
  <c r="K6" i="83"/>
  <c r="J38" i="83"/>
  <c r="B67" i="83"/>
  <c r="N67" i="83"/>
  <c r="N6" i="83"/>
  <c r="K38" i="83"/>
  <c r="C67" i="83"/>
  <c r="O67" i="83"/>
  <c r="B38" i="83"/>
  <c r="N38" i="83"/>
  <c r="J32" i="81"/>
  <c r="J33" i="81" s="1"/>
  <c r="C38" i="81"/>
  <c r="O38" i="81"/>
  <c r="L61" i="81"/>
  <c r="E67" i="81"/>
  <c r="E6" i="81"/>
  <c r="I6" i="81" s="1"/>
  <c r="K32" i="81"/>
  <c r="K33" i="81" s="1"/>
  <c r="J95" i="81"/>
  <c r="E32" i="81"/>
  <c r="E33" i="81" s="1"/>
  <c r="L37" i="81"/>
  <c r="I38" i="81"/>
  <c r="K67" i="81"/>
  <c r="K6" i="81"/>
  <c r="E95" i="81"/>
  <c r="E96" i="81" s="1"/>
  <c r="K38" i="81"/>
  <c r="C67" i="81"/>
  <c r="O67" i="81"/>
  <c r="H16" i="80"/>
  <c r="I16" i="80"/>
  <c r="R17" i="80"/>
  <c r="N18" i="80"/>
  <c r="O18" i="80"/>
  <c r="N17" i="80"/>
  <c r="H18" i="80"/>
  <c r="D68" i="36"/>
  <c r="E68" i="36"/>
  <c r="D69" i="36"/>
  <c r="E69" i="36"/>
  <c r="D70" i="36"/>
  <c r="E70" i="36"/>
  <c r="D71" i="36"/>
  <c r="E71" i="36"/>
  <c r="D72" i="36"/>
  <c r="E72" i="36"/>
  <c r="D73" i="36"/>
  <c r="E73" i="36"/>
  <c r="D74" i="36"/>
  <c r="E74" i="36"/>
  <c r="D75" i="36"/>
  <c r="E75" i="36"/>
  <c r="D76" i="36"/>
  <c r="E76" i="36"/>
  <c r="D77" i="36"/>
  <c r="E77" i="36"/>
  <c r="D78" i="36"/>
  <c r="E78" i="36"/>
  <c r="D79" i="36"/>
  <c r="E79" i="36"/>
  <c r="D80" i="36"/>
  <c r="E80" i="36"/>
  <c r="D81" i="36"/>
  <c r="E81" i="36"/>
  <c r="D82" i="36"/>
  <c r="E82" i="36"/>
  <c r="D83" i="36"/>
  <c r="E83" i="36"/>
  <c r="D84" i="36"/>
  <c r="E84" i="36"/>
  <c r="D85" i="36"/>
  <c r="E85" i="36"/>
  <c r="D86" i="36"/>
  <c r="E86" i="36"/>
  <c r="D87" i="36"/>
  <c r="E87" i="36"/>
  <c r="D88" i="36"/>
  <c r="E88" i="36"/>
  <c r="D89" i="36"/>
  <c r="E89" i="36"/>
  <c r="D90" i="36"/>
  <c r="E90" i="36"/>
  <c r="D91" i="36"/>
  <c r="E91" i="36"/>
  <c r="D92" i="36"/>
  <c r="E92" i="36"/>
  <c r="D93" i="36"/>
  <c r="E93" i="36"/>
  <c r="D94" i="36"/>
  <c r="E94" i="36"/>
  <c r="B95" i="3"/>
  <c r="C95" i="3"/>
  <c r="P55" i="66" l="1"/>
  <c r="S16" i="80"/>
  <c r="S18" i="80"/>
  <c r="P95" i="83"/>
  <c r="P61" i="83"/>
  <c r="P32" i="83"/>
  <c r="P95" i="81"/>
  <c r="P61" i="81"/>
  <c r="P32" i="81"/>
  <c r="S17" i="80"/>
  <c r="L5" i="70"/>
  <c r="P5" i="70" s="1"/>
  <c r="N4" i="69"/>
  <c r="R4" i="69" s="1"/>
  <c r="N4" i="67"/>
  <c r="R4" i="67" s="1"/>
  <c r="F37" i="66"/>
  <c r="L37" i="66" s="1"/>
  <c r="L5" i="66"/>
  <c r="P5" i="66" s="1"/>
  <c r="N4" i="65"/>
  <c r="R4" i="65" s="1"/>
  <c r="O5" i="74"/>
  <c r="S5" i="74" s="1"/>
  <c r="P5" i="47"/>
  <c r="L5" i="47"/>
  <c r="S5" i="73"/>
  <c r="O5" i="73"/>
  <c r="L5" i="46"/>
  <c r="P5" i="46" s="1"/>
  <c r="O5" i="72"/>
  <c r="S5" i="72" s="1"/>
  <c r="F37" i="36"/>
  <c r="L37" i="36" s="1"/>
  <c r="P5" i="36"/>
  <c r="L5" i="36"/>
  <c r="O5" i="71"/>
  <c r="S5" i="71" s="1"/>
  <c r="F37" i="3"/>
  <c r="L37" i="3" s="1"/>
  <c r="P37" i="3" s="1"/>
  <c r="L5" i="3"/>
  <c r="P5" i="3" s="1"/>
  <c r="O5" i="34"/>
  <c r="S5" i="34" s="1"/>
  <c r="G45" i="2"/>
  <c r="M45" i="2" s="1"/>
  <c r="F66" i="36" l="1"/>
  <c r="L66" i="36" s="1"/>
  <c r="F66" i="3"/>
  <c r="L66" i="3" s="1"/>
  <c r="P66" i="3" s="1"/>
  <c r="B61" i="36" l="1"/>
  <c r="C61" i="36"/>
  <c r="H61" i="36"/>
  <c r="I61" i="36"/>
  <c r="N84" i="48" l="1"/>
  <c r="O84" i="48"/>
  <c r="L82" i="48"/>
  <c r="L84" i="48"/>
  <c r="F82" i="48"/>
  <c r="F84" i="48"/>
  <c r="P84" i="48" l="1"/>
  <c r="B95" i="36"/>
  <c r="C95" i="36"/>
  <c r="L37" i="70" l="1"/>
  <c r="L66" i="70" s="1"/>
  <c r="F37" i="70"/>
  <c r="F66" i="70" s="1"/>
  <c r="L37" i="68"/>
  <c r="L66" i="68" s="1"/>
  <c r="F37" i="68"/>
  <c r="F66" i="68" s="1"/>
  <c r="L60" i="66"/>
  <c r="F60" i="66"/>
  <c r="L37" i="48"/>
  <c r="L66" i="48" s="1"/>
  <c r="F37" i="48"/>
  <c r="F66" i="48" s="1"/>
  <c r="L37" i="47"/>
  <c r="L66" i="47" s="1"/>
  <c r="F37" i="47"/>
  <c r="F66" i="47" s="1"/>
  <c r="L37" i="46"/>
  <c r="L66" i="46" s="1"/>
  <c r="F37" i="46"/>
  <c r="F66" i="46" s="1"/>
  <c r="K7" i="46"/>
  <c r="K8" i="46"/>
  <c r="K9" i="46"/>
  <c r="K10" i="46"/>
  <c r="K11" i="46"/>
  <c r="K12" i="46"/>
  <c r="K13" i="46"/>
  <c r="K14" i="46"/>
  <c r="K15" i="46"/>
  <c r="K16" i="46"/>
  <c r="K17" i="46"/>
  <c r="K18" i="46"/>
  <c r="K19" i="46"/>
  <c r="K20" i="46"/>
  <c r="K21" i="46"/>
  <c r="K22" i="46"/>
  <c r="K23" i="46"/>
  <c r="K24" i="46"/>
  <c r="K25" i="46"/>
  <c r="K26" i="46"/>
  <c r="K27" i="46"/>
  <c r="K28" i="46"/>
  <c r="K29" i="46"/>
  <c r="K30" i="46"/>
  <c r="K31" i="46"/>
  <c r="K41" i="46"/>
  <c r="K42" i="46"/>
  <c r="K43" i="46"/>
  <c r="K44" i="46"/>
  <c r="K45" i="46"/>
  <c r="K46" i="46"/>
  <c r="K47" i="46"/>
  <c r="K48" i="46"/>
  <c r="K49" i="46"/>
  <c r="K50" i="46"/>
  <c r="K51" i="46"/>
  <c r="K52" i="46"/>
  <c r="K53" i="46"/>
  <c r="K54" i="46"/>
  <c r="K55" i="46"/>
  <c r="K56" i="46"/>
  <c r="K57" i="46"/>
  <c r="K58" i="46"/>
  <c r="K59" i="46"/>
  <c r="K60" i="46"/>
  <c r="K70" i="46"/>
  <c r="K71" i="46"/>
  <c r="K72" i="46"/>
  <c r="K73" i="46"/>
  <c r="K74" i="46"/>
  <c r="K75" i="46"/>
  <c r="K76" i="46"/>
  <c r="K77" i="46"/>
  <c r="K78" i="46"/>
  <c r="K79" i="46"/>
  <c r="K80" i="46"/>
  <c r="K81" i="46"/>
  <c r="K82" i="46"/>
  <c r="K83" i="46"/>
  <c r="K84" i="46"/>
  <c r="K85" i="46"/>
  <c r="K86" i="46"/>
  <c r="K87" i="46"/>
  <c r="K88" i="46"/>
  <c r="K89" i="46"/>
  <c r="K90" i="46"/>
  <c r="K91" i="46"/>
  <c r="K92" i="46"/>
  <c r="K93" i="46"/>
  <c r="K94" i="46"/>
  <c r="K96" i="46"/>
  <c r="L38" i="3"/>
  <c r="F38" i="3"/>
  <c r="F67" i="3" s="1"/>
  <c r="G8" i="71"/>
  <c r="H8" i="71"/>
  <c r="G9" i="71"/>
  <c r="H9" i="71"/>
  <c r="G10" i="71"/>
  <c r="H10" i="71"/>
  <c r="G12" i="71"/>
  <c r="H12" i="71"/>
  <c r="G13" i="71"/>
  <c r="H13" i="71"/>
  <c r="G14" i="71"/>
  <c r="H14" i="71"/>
  <c r="M8" i="71"/>
  <c r="M9" i="71"/>
  <c r="M10" i="71"/>
  <c r="M12" i="71"/>
  <c r="M13" i="71"/>
  <c r="M14" i="71"/>
  <c r="B32" i="47" l="1"/>
  <c r="C32" i="47"/>
  <c r="B32" i="48" l="1"/>
  <c r="C32" i="48"/>
  <c r="J68" i="47"/>
  <c r="J69" i="47"/>
  <c r="J70" i="47"/>
  <c r="J71" i="47"/>
  <c r="J72" i="47"/>
  <c r="J73" i="47"/>
  <c r="J74" i="47"/>
  <c r="J75" i="47"/>
  <c r="J76" i="47"/>
  <c r="J77" i="47"/>
  <c r="J78" i="47"/>
  <c r="J79" i="47"/>
  <c r="J80" i="47"/>
  <c r="J81" i="47"/>
  <c r="J82" i="47"/>
  <c r="J83" i="47"/>
  <c r="J84" i="47"/>
  <c r="J85" i="47"/>
  <c r="J86" i="47"/>
  <c r="J87" i="47"/>
  <c r="J88" i="47"/>
  <c r="J89" i="47"/>
  <c r="J90" i="47"/>
  <c r="J91" i="47"/>
  <c r="J92" i="47"/>
  <c r="J93" i="47"/>
  <c r="J94" i="47"/>
  <c r="N32" i="48" l="1"/>
  <c r="O32" i="48"/>
  <c r="L32" i="48"/>
  <c r="F32" i="70"/>
  <c r="P32" i="48" l="1"/>
  <c r="I32" i="46" l="1"/>
  <c r="K32" i="46" s="1"/>
  <c r="K33" i="46" s="1"/>
  <c r="H32" i="46"/>
  <c r="N42" i="66" l="1"/>
  <c r="O42" i="66"/>
  <c r="N43" i="66"/>
  <c r="O43" i="66"/>
  <c r="N44" i="66"/>
  <c r="O44" i="66"/>
  <c r="N45" i="66"/>
  <c r="O45" i="66"/>
  <c r="L42" i="66"/>
  <c r="L43" i="66"/>
  <c r="L44" i="66"/>
  <c r="L45" i="66"/>
  <c r="F42" i="66"/>
  <c r="F43" i="66"/>
  <c r="F44" i="66"/>
  <c r="L60" i="47"/>
  <c r="F60" i="47"/>
  <c r="P43" i="66" l="1"/>
  <c r="P45" i="66"/>
  <c r="P44" i="66"/>
  <c r="P42" i="66"/>
  <c r="D62" i="66" l="1"/>
  <c r="D63" i="66"/>
  <c r="D64" i="66"/>
  <c r="D65" i="66"/>
  <c r="D66" i="66"/>
  <c r="D67" i="66"/>
  <c r="D68" i="66"/>
  <c r="D69" i="66"/>
  <c r="D70" i="66"/>
  <c r="D71" i="66"/>
  <c r="D72" i="66"/>
  <c r="D73" i="66"/>
  <c r="D74" i="66"/>
  <c r="D75" i="66"/>
  <c r="D76" i="66"/>
  <c r="D77" i="66"/>
  <c r="D78" i="66"/>
  <c r="D79" i="66"/>
  <c r="D80" i="66"/>
  <c r="D81" i="66"/>
  <c r="D82" i="66"/>
  <c r="F45" i="66"/>
  <c r="L55" i="48"/>
  <c r="N55" i="48"/>
  <c r="O55" i="48"/>
  <c r="L56" i="48"/>
  <c r="N56" i="48"/>
  <c r="O56" i="48"/>
  <c r="F55" i="48"/>
  <c r="F56" i="48"/>
  <c r="N28" i="48"/>
  <c r="O28" i="48"/>
  <c r="L28" i="48"/>
  <c r="F28" i="48"/>
  <c r="N81" i="47"/>
  <c r="O81" i="47"/>
  <c r="N82" i="47"/>
  <c r="O82" i="47"/>
  <c r="N83" i="47"/>
  <c r="O83" i="47"/>
  <c r="N85" i="47"/>
  <c r="O85" i="47"/>
  <c r="N86" i="47"/>
  <c r="O86" i="47"/>
  <c r="N87" i="47"/>
  <c r="O87" i="47"/>
  <c r="L81" i="47"/>
  <c r="L82" i="47"/>
  <c r="L83" i="47"/>
  <c r="L85" i="47"/>
  <c r="L86" i="47"/>
  <c r="L87" i="47"/>
  <c r="F81" i="47"/>
  <c r="F82" i="47"/>
  <c r="F83" i="47"/>
  <c r="F85" i="47"/>
  <c r="F86" i="47"/>
  <c r="F87" i="47"/>
  <c r="L56" i="47"/>
  <c r="N56" i="47"/>
  <c r="O56" i="47"/>
  <c r="F56" i="47"/>
  <c r="F59" i="47"/>
  <c r="N31" i="47"/>
  <c r="O31" i="47"/>
  <c r="L31" i="47"/>
  <c r="F31" i="47"/>
  <c r="L82" i="46"/>
  <c r="N82" i="46"/>
  <c r="O82" i="46"/>
  <c r="L83" i="46"/>
  <c r="N83" i="46"/>
  <c r="O83" i="46"/>
  <c r="L84" i="46"/>
  <c r="N84" i="46"/>
  <c r="O84" i="46"/>
  <c r="L85" i="46"/>
  <c r="N85" i="46"/>
  <c r="O85" i="46"/>
  <c r="L86" i="46"/>
  <c r="N86" i="46"/>
  <c r="O86" i="46"/>
  <c r="L87" i="46"/>
  <c r="N87" i="46"/>
  <c r="O87" i="46"/>
  <c r="L93" i="46"/>
  <c r="F82" i="46"/>
  <c r="F83" i="46"/>
  <c r="F84" i="46"/>
  <c r="F85" i="46"/>
  <c r="F86" i="46"/>
  <c r="F87" i="46"/>
  <c r="N59" i="46"/>
  <c r="O59" i="46"/>
  <c r="L59" i="46"/>
  <c r="F59" i="46"/>
  <c r="N88" i="36"/>
  <c r="O88" i="36"/>
  <c r="N89" i="36"/>
  <c r="O89" i="36"/>
  <c r="N90" i="36"/>
  <c r="O90" i="36"/>
  <c r="N91" i="36"/>
  <c r="O91" i="36"/>
  <c r="N92" i="36"/>
  <c r="O92" i="36"/>
  <c r="N93" i="36"/>
  <c r="O93" i="36"/>
  <c r="L88" i="36"/>
  <c r="L89" i="36"/>
  <c r="L90" i="36"/>
  <c r="L91" i="36"/>
  <c r="L92" i="36"/>
  <c r="L93" i="36"/>
  <c r="F88" i="36"/>
  <c r="F89" i="36"/>
  <c r="F90" i="36"/>
  <c r="F91" i="36"/>
  <c r="F92" i="36"/>
  <c r="F93" i="36"/>
  <c r="L89" i="3"/>
  <c r="N89" i="3"/>
  <c r="O89" i="3"/>
  <c r="L90" i="3"/>
  <c r="N90" i="3"/>
  <c r="O90" i="3"/>
  <c r="L91" i="3"/>
  <c r="N91" i="3"/>
  <c r="O91" i="3"/>
  <c r="L92" i="3"/>
  <c r="N92" i="3"/>
  <c r="O92" i="3"/>
  <c r="L94" i="3"/>
  <c r="F89" i="3"/>
  <c r="F90" i="3"/>
  <c r="F91" i="3"/>
  <c r="F92" i="3"/>
  <c r="F94" i="3"/>
  <c r="G7" i="71" l="1"/>
  <c r="G11" i="71"/>
  <c r="H7" i="71"/>
  <c r="H11" i="71"/>
  <c r="M7" i="71"/>
  <c r="M11" i="71"/>
  <c r="P31" i="47"/>
  <c r="P56" i="48"/>
  <c r="P28" i="48"/>
  <c r="P56" i="47"/>
  <c r="P86" i="46"/>
  <c r="P84" i="46"/>
  <c r="P82" i="46"/>
  <c r="P92" i="36"/>
  <c r="P90" i="36"/>
  <c r="P89" i="36"/>
  <c r="P88" i="36"/>
  <c r="P92" i="3"/>
  <c r="P90" i="3"/>
  <c r="P55" i="48"/>
  <c r="P86" i="47"/>
  <c r="P85" i="47"/>
  <c r="P82" i="47"/>
  <c r="P81" i="47"/>
  <c r="P87" i="46"/>
  <c r="P85" i="46"/>
  <c r="P83" i="46"/>
  <c r="P59" i="46"/>
  <c r="P93" i="36"/>
  <c r="P89" i="3"/>
  <c r="P91" i="3"/>
  <c r="P91" i="36"/>
  <c r="P87" i="47"/>
  <c r="P83" i="47"/>
  <c r="N54" i="48" l="1"/>
  <c r="O54" i="48"/>
  <c r="L54" i="48"/>
  <c r="F54" i="48"/>
  <c r="P54" i="48" l="1"/>
  <c r="K95" i="46" l="1"/>
  <c r="K88" i="47" l="1"/>
  <c r="L57" i="46" l="1"/>
  <c r="N57" i="46"/>
  <c r="O57" i="46"/>
  <c r="L58" i="46"/>
  <c r="N58" i="46"/>
  <c r="O58" i="46"/>
  <c r="F57" i="46"/>
  <c r="F58" i="46"/>
  <c r="P58" i="46" l="1"/>
  <c r="P57" i="46"/>
  <c r="N43" i="47" l="1"/>
  <c r="O43" i="47"/>
  <c r="N44" i="47"/>
  <c r="O44" i="47"/>
  <c r="N45" i="47"/>
  <c r="O45" i="47"/>
  <c r="N46" i="47"/>
  <c r="O46" i="47"/>
  <c r="N47" i="47"/>
  <c r="O47" i="47"/>
  <c r="N48" i="47"/>
  <c r="O48" i="47"/>
  <c r="N50" i="47"/>
  <c r="O50" i="47"/>
  <c r="L44" i="47"/>
  <c r="L45" i="47"/>
  <c r="L46" i="47"/>
  <c r="L47" i="47"/>
  <c r="L48" i="47"/>
  <c r="L50" i="47"/>
  <c r="F44" i="47"/>
  <c r="F45" i="47"/>
  <c r="F46" i="47"/>
  <c r="F47" i="47"/>
  <c r="F48" i="47"/>
  <c r="F50" i="47"/>
  <c r="F53" i="47"/>
  <c r="N30" i="47"/>
  <c r="O30" i="47"/>
  <c r="L30" i="47"/>
  <c r="F30" i="47"/>
  <c r="L94" i="46"/>
  <c r="N94" i="46"/>
  <c r="O94" i="46"/>
  <c r="F94" i="46"/>
  <c r="P45" i="47" l="1"/>
  <c r="P47" i="47"/>
  <c r="P46" i="47"/>
  <c r="P30" i="47"/>
  <c r="P50" i="47"/>
  <c r="P43" i="47"/>
  <c r="P48" i="47"/>
  <c r="P44" i="47"/>
  <c r="P94" i="46"/>
  <c r="D68" i="70" l="1"/>
  <c r="D69" i="70"/>
  <c r="D70" i="70"/>
  <c r="D71" i="70"/>
  <c r="D72" i="70"/>
  <c r="D73" i="70"/>
  <c r="D74" i="70"/>
  <c r="D75" i="70"/>
  <c r="D76" i="70"/>
  <c r="D77" i="70"/>
  <c r="D78" i="70"/>
  <c r="D92" i="70"/>
  <c r="D93" i="70"/>
  <c r="L77" i="47"/>
  <c r="N77" i="47"/>
  <c r="O77" i="47"/>
  <c r="L78" i="47"/>
  <c r="N78" i="47"/>
  <c r="O78" i="47"/>
  <c r="L79" i="47"/>
  <c r="N79" i="47"/>
  <c r="O79" i="47"/>
  <c r="L80" i="47"/>
  <c r="N80" i="47"/>
  <c r="O80" i="47"/>
  <c r="F77" i="47"/>
  <c r="F78" i="47"/>
  <c r="F79" i="47"/>
  <c r="F80" i="47"/>
  <c r="N25" i="47"/>
  <c r="O25" i="47"/>
  <c r="N26" i="47"/>
  <c r="O26" i="47"/>
  <c r="N27" i="47"/>
  <c r="O27" i="47"/>
  <c r="N28" i="47"/>
  <c r="O28" i="47"/>
  <c r="N29" i="47"/>
  <c r="O29" i="47"/>
  <c r="L25" i="47"/>
  <c r="L26" i="47"/>
  <c r="L27" i="47"/>
  <c r="L28" i="47"/>
  <c r="L29" i="47"/>
  <c r="F27" i="47"/>
  <c r="F28" i="47"/>
  <c r="F29" i="47"/>
  <c r="F25" i="47"/>
  <c r="F26" i="47"/>
  <c r="D7" i="47"/>
  <c r="E7" i="47"/>
  <c r="D8" i="47"/>
  <c r="E8" i="47"/>
  <c r="D9" i="47"/>
  <c r="E9" i="47"/>
  <c r="D10" i="47"/>
  <c r="E10" i="47"/>
  <c r="D11" i="47"/>
  <c r="E11" i="47"/>
  <c r="D12" i="47"/>
  <c r="E12" i="47"/>
  <c r="D13" i="47"/>
  <c r="E13" i="47"/>
  <c r="D14" i="47"/>
  <c r="E14" i="47"/>
  <c r="D15" i="47"/>
  <c r="E15" i="47"/>
  <c r="D16" i="47"/>
  <c r="E16" i="47"/>
  <c r="D17" i="47"/>
  <c r="E17" i="47"/>
  <c r="D18" i="47"/>
  <c r="E18" i="47"/>
  <c r="D19" i="47"/>
  <c r="E19" i="47"/>
  <c r="D20" i="47"/>
  <c r="E20" i="47"/>
  <c r="D21" i="47"/>
  <c r="E21" i="47"/>
  <c r="D22" i="47"/>
  <c r="E22" i="47"/>
  <c r="D23" i="47"/>
  <c r="E23" i="47"/>
  <c r="D24" i="47"/>
  <c r="E24" i="47"/>
  <c r="D25" i="47"/>
  <c r="E25" i="47"/>
  <c r="D26" i="47"/>
  <c r="E26" i="47"/>
  <c r="D27" i="47"/>
  <c r="E27" i="47"/>
  <c r="D28" i="47"/>
  <c r="E28" i="47"/>
  <c r="D29" i="47"/>
  <c r="E29" i="47"/>
  <c r="D30" i="47"/>
  <c r="E30" i="47"/>
  <c r="D31" i="47"/>
  <c r="E31" i="47"/>
  <c r="L76" i="46"/>
  <c r="N76" i="46"/>
  <c r="O76" i="46"/>
  <c r="L77" i="46"/>
  <c r="N77" i="46"/>
  <c r="O77" i="46"/>
  <c r="L78" i="46"/>
  <c r="N78" i="46"/>
  <c r="O78" i="46"/>
  <c r="L79" i="46"/>
  <c r="N79" i="46"/>
  <c r="O79" i="46"/>
  <c r="L80" i="46"/>
  <c r="N80" i="46"/>
  <c r="O80" i="46"/>
  <c r="L81" i="46"/>
  <c r="N81" i="46"/>
  <c r="O81" i="46"/>
  <c r="F76" i="46"/>
  <c r="F77" i="46"/>
  <c r="F78" i="46"/>
  <c r="F79" i="46"/>
  <c r="F80" i="46"/>
  <c r="F81" i="46"/>
  <c r="N24" i="46"/>
  <c r="O24" i="46"/>
  <c r="N25" i="46"/>
  <c r="O25" i="46"/>
  <c r="N26" i="46"/>
  <c r="O26" i="46"/>
  <c r="N27" i="46"/>
  <c r="O27" i="46"/>
  <c r="L24" i="46"/>
  <c r="L25" i="46"/>
  <c r="F24" i="46"/>
  <c r="F25" i="46"/>
  <c r="N84" i="36"/>
  <c r="O84" i="36"/>
  <c r="N85" i="36"/>
  <c r="O85" i="36"/>
  <c r="N86" i="36"/>
  <c r="O86" i="36"/>
  <c r="L84" i="36"/>
  <c r="L85" i="36"/>
  <c r="F84" i="36"/>
  <c r="F85" i="36"/>
  <c r="F86" i="36"/>
  <c r="N87" i="3"/>
  <c r="O87" i="3"/>
  <c r="N88" i="3"/>
  <c r="O88" i="3"/>
  <c r="L87" i="3"/>
  <c r="L88" i="3"/>
  <c r="F87" i="3"/>
  <c r="F88" i="3"/>
  <c r="P29" i="47" l="1"/>
  <c r="P25" i="47"/>
  <c r="P24" i="46"/>
  <c r="P84" i="36"/>
  <c r="F61" i="68"/>
  <c r="P26" i="46"/>
  <c r="P25" i="46"/>
  <c r="P87" i="3"/>
  <c r="N61" i="68"/>
  <c r="O61" i="68"/>
  <c r="P77" i="47"/>
  <c r="P27" i="47"/>
  <c r="P26" i="47"/>
  <c r="P28" i="47"/>
  <c r="P76" i="46"/>
  <c r="P79" i="46"/>
  <c r="P77" i="46"/>
  <c r="P27" i="46"/>
  <c r="P86" i="36"/>
  <c r="P85" i="36"/>
  <c r="P88" i="3"/>
  <c r="L61" i="68"/>
  <c r="P79" i="47"/>
  <c r="P78" i="47"/>
  <c r="P80" i="47"/>
  <c r="P81" i="46"/>
  <c r="P80" i="46"/>
  <c r="P78" i="46"/>
  <c r="J39" i="68"/>
  <c r="J40" i="68"/>
  <c r="J41" i="68"/>
  <c r="J42" i="68"/>
  <c r="J43" i="68"/>
  <c r="J44" i="68"/>
  <c r="J45" i="68"/>
  <c r="J46" i="68"/>
  <c r="J47" i="68"/>
  <c r="J48" i="68"/>
  <c r="J49" i="68"/>
  <c r="J50" i="68"/>
  <c r="J51" i="68"/>
  <c r="J52" i="68"/>
  <c r="J53" i="68"/>
  <c r="J54" i="68"/>
  <c r="J55" i="68"/>
  <c r="J56" i="68"/>
  <c r="J57" i="68"/>
  <c r="J58" i="68"/>
  <c r="J59" i="68"/>
  <c r="J60" i="68"/>
  <c r="L18" i="74"/>
  <c r="K18" i="74"/>
  <c r="F18" i="74"/>
  <c r="H18" i="74" s="1"/>
  <c r="E18" i="74"/>
  <c r="L17" i="74"/>
  <c r="K17" i="74"/>
  <c r="F17" i="74"/>
  <c r="E17" i="74"/>
  <c r="G17" i="74" s="1"/>
  <c r="L16" i="74"/>
  <c r="K16" i="74"/>
  <c r="F16" i="74"/>
  <c r="H16" i="74" s="1"/>
  <c r="E16" i="74"/>
  <c r="R15" i="74"/>
  <c r="Q15" i="74"/>
  <c r="O15" i="74"/>
  <c r="I15" i="74"/>
  <c r="R14" i="74"/>
  <c r="Q14" i="74"/>
  <c r="O14" i="74"/>
  <c r="N14" i="74"/>
  <c r="M14" i="74"/>
  <c r="I14" i="74"/>
  <c r="H14" i="74"/>
  <c r="G14" i="74"/>
  <c r="R13" i="74"/>
  <c r="Q13" i="74"/>
  <c r="O13" i="74"/>
  <c r="N13" i="74"/>
  <c r="M13" i="74"/>
  <c r="I13" i="74"/>
  <c r="H13" i="74"/>
  <c r="G13" i="74"/>
  <c r="R12" i="74"/>
  <c r="Q12" i="74"/>
  <c r="O12" i="74"/>
  <c r="N12" i="74"/>
  <c r="M12" i="74"/>
  <c r="I12" i="74"/>
  <c r="H12" i="74"/>
  <c r="G12" i="74"/>
  <c r="R11" i="74"/>
  <c r="Q11" i="74"/>
  <c r="O11" i="74"/>
  <c r="N11" i="74"/>
  <c r="M11" i="74"/>
  <c r="I11" i="74"/>
  <c r="H11" i="74"/>
  <c r="G11" i="74"/>
  <c r="R10" i="74"/>
  <c r="Q10" i="74"/>
  <c r="O10" i="74"/>
  <c r="N10" i="74"/>
  <c r="M10" i="74"/>
  <c r="I10" i="74"/>
  <c r="H10" i="74"/>
  <c r="G10" i="74"/>
  <c r="R9" i="74"/>
  <c r="Q9" i="74"/>
  <c r="O9" i="74"/>
  <c r="N9" i="74"/>
  <c r="M9" i="74"/>
  <c r="I9" i="74"/>
  <c r="H9" i="74"/>
  <c r="G9" i="74"/>
  <c r="R8" i="74"/>
  <c r="Q8" i="74"/>
  <c r="O8" i="74"/>
  <c r="N8" i="74"/>
  <c r="M8" i="74"/>
  <c r="I8" i="74"/>
  <c r="H8" i="74"/>
  <c r="G8" i="74"/>
  <c r="R7" i="74"/>
  <c r="Q7" i="74"/>
  <c r="O7" i="74"/>
  <c r="N7" i="74"/>
  <c r="M7" i="74"/>
  <c r="I7" i="74"/>
  <c r="H7" i="74"/>
  <c r="H15" i="74" s="1"/>
  <c r="G7" i="74"/>
  <c r="R6" i="74"/>
  <c r="Q6" i="74"/>
  <c r="L6" i="74"/>
  <c r="K6" i="74"/>
  <c r="H6" i="74"/>
  <c r="N6" i="74" s="1"/>
  <c r="G6" i="74"/>
  <c r="M6" i="74" s="1"/>
  <c r="Q5" i="74"/>
  <c r="M5" i="74"/>
  <c r="K5" i="74"/>
  <c r="G5" i="74"/>
  <c r="L18" i="73"/>
  <c r="K18" i="73"/>
  <c r="F18" i="73"/>
  <c r="E18" i="73"/>
  <c r="G18" i="73" s="1"/>
  <c r="L17" i="73"/>
  <c r="K17" i="73"/>
  <c r="F17" i="73"/>
  <c r="H17" i="73" s="1"/>
  <c r="E17" i="73"/>
  <c r="L16" i="73"/>
  <c r="K16" i="73"/>
  <c r="F16" i="73"/>
  <c r="E16" i="73"/>
  <c r="G16" i="73" s="1"/>
  <c r="R15" i="73"/>
  <c r="Q15" i="73"/>
  <c r="O15" i="73"/>
  <c r="I15" i="73"/>
  <c r="R14" i="73"/>
  <c r="Q14" i="73"/>
  <c r="O14" i="73"/>
  <c r="N14" i="73"/>
  <c r="M14" i="73"/>
  <c r="I14" i="73"/>
  <c r="H14" i="73"/>
  <c r="G14" i="73"/>
  <c r="R13" i="73"/>
  <c r="Q13" i="73"/>
  <c r="O13" i="73"/>
  <c r="N13" i="73"/>
  <c r="M13" i="73"/>
  <c r="I13" i="73"/>
  <c r="H13" i="73"/>
  <c r="G13" i="73"/>
  <c r="R12" i="73"/>
  <c r="Q12" i="73"/>
  <c r="O12" i="73"/>
  <c r="N12" i="73"/>
  <c r="M12" i="73"/>
  <c r="I12" i="73"/>
  <c r="H12" i="73"/>
  <c r="G12" i="73"/>
  <c r="R11" i="73"/>
  <c r="Q11" i="73"/>
  <c r="O11" i="73"/>
  <c r="N11" i="73"/>
  <c r="M11" i="73"/>
  <c r="I11" i="73"/>
  <c r="H11" i="73"/>
  <c r="G11" i="73"/>
  <c r="R10" i="73"/>
  <c r="Q10" i="73"/>
  <c r="O10" i="73"/>
  <c r="N10" i="73"/>
  <c r="M10" i="73"/>
  <c r="I10" i="73"/>
  <c r="H10" i="73"/>
  <c r="G10" i="73"/>
  <c r="R9" i="73"/>
  <c r="Q9" i="73"/>
  <c r="O9" i="73"/>
  <c r="N9" i="73"/>
  <c r="M9" i="73"/>
  <c r="I9" i="73"/>
  <c r="H9" i="73"/>
  <c r="G9" i="73"/>
  <c r="R8" i="73"/>
  <c r="Q8" i="73"/>
  <c r="O8" i="73"/>
  <c r="N8" i="73"/>
  <c r="M8" i="73"/>
  <c r="I8" i="73"/>
  <c r="H8" i="73"/>
  <c r="G8" i="73"/>
  <c r="R7" i="73"/>
  <c r="Q7" i="73"/>
  <c r="O7" i="73"/>
  <c r="N7" i="73"/>
  <c r="M7" i="73"/>
  <c r="I7" i="73"/>
  <c r="H7" i="73"/>
  <c r="H15" i="73" s="1"/>
  <c r="G7" i="73"/>
  <c r="R6" i="73"/>
  <c r="Q6" i="73"/>
  <c r="L6" i="73"/>
  <c r="K6" i="73"/>
  <c r="H6" i="73"/>
  <c r="N6" i="73" s="1"/>
  <c r="G6" i="73"/>
  <c r="M6" i="73" s="1"/>
  <c r="Q5" i="73"/>
  <c r="M5" i="73"/>
  <c r="K5" i="73"/>
  <c r="G5" i="73"/>
  <c r="L18" i="72"/>
  <c r="K18" i="72"/>
  <c r="F18" i="72"/>
  <c r="H18" i="72" s="1"/>
  <c r="E18" i="72"/>
  <c r="L17" i="72"/>
  <c r="K17" i="72"/>
  <c r="F17" i="72"/>
  <c r="E17" i="72"/>
  <c r="G17" i="72" s="1"/>
  <c r="L16" i="72"/>
  <c r="K16" i="72"/>
  <c r="F16" i="72"/>
  <c r="H16" i="72" s="1"/>
  <c r="E16" i="72"/>
  <c r="R15" i="72"/>
  <c r="Q15" i="72"/>
  <c r="O15" i="72"/>
  <c r="I15" i="72"/>
  <c r="N14" i="72"/>
  <c r="M14" i="72"/>
  <c r="H14" i="72"/>
  <c r="G14" i="72"/>
  <c r="R13" i="72"/>
  <c r="Q13" i="72"/>
  <c r="O13" i="72"/>
  <c r="N13" i="72"/>
  <c r="M13" i="72"/>
  <c r="I13" i="72"/>
  <c r="H13" i="72"/>
  <c r="G13" i="72"/>
  <c r="R12" i="72"/>
  <c r="Q12" i="72"/>
  <c r="O12" i="72"/>
  <c r="N12" i="72"/>
  <c r="M12" i="72"/>
  <c r="I12" i="72"/>
  <c r="H12" i="72"/>
  <c r="G12" i="72"/>
  <c r="R11" i="72"/>
  <c r="Q11" i="72"/>
  <c r="O11" i="72"/>
  <c r="N11" i="72"/>
  <c r="M11" i="72"/>
  <c r="I11" i="72"/>
  <c r="H11" i="72"/>
  <c r="G11" i="72"/>
  <c r="Q10" i="72"/>
  <c r="O10" i="72"/>
  <c r="N10" i="72"/>
  <c r="M10" i="72"/>
  <c r="I10" i="72"/>
  <c r="H10" i="72"/>
  <c r="G10" i="72"/>
  <c r="R9" i="72"/>
  <c r="Q9" i="72"/>
  <c r="O9" i="72"/>
  <c r="N9" i="72"/>
  <c r="M9" i="72"/>
  <c r="I9" i="72"/>
  <c r="H9" i="72"/>
  <c r="G9" i="72"/>
  <c r="R8" i="72"/>
  <c r="Q8" i="72"/>
  <c r="O8" i="72"/>
  <c r="N8" i="72"/>
  <c r="M8" i="72"/>
  <c r="I8" i="72"/>
  <c r="H8" i="72"/>
  <c r="G8" i="72"/>
  <c r="R7" i="72"/>
  <c r="Q7" i="72"/>
  <c r="O7" i="72"/>
  <c r="N7" i="72"/>
  <c r="M7" i="72"/>
  <c r="I7" i="72"/>
  <c r="H7" i="72"/>
  <c r="G7" i="72"/>
  <c r="R6" i="72"/>
  <c r="Q6" i="72"/>
  <c r="L6" i="72"/>
  <c r="K6" i="72"/>
  <c r="H6" i="72"/>
  <c r="N6" i="72" s="1"/>
  <c r="G6" i="72"/>
  <c r="M6" i="72" s="1"/>
  <c r="Q5" i="72"/>
  <c r="M5" i="72"/>
  <c r="K5" i="72"/>
  <c r="G5" i="72"/>
  <c r="L18" i="71"/>
  <c r="K18" i="71"/>
  <c r="F18" i="71"/>
  <c r="H18" i="71" s="1"/>
  <c r="E18" i="71"/>
  <c r="L17" i="71"/>
  <c r="K17" i="71"/>
  <c r="F17" i="71"/>
  <c r="E17" i="71"/>
  <c r="G17" i="71" s="1"/>
  <c r="L16" i="71"/>
  <c r="K16" i="71"/>
  <c r="F16" i="71"/>
  <c r="H16" i="71" s="1"/>
  <c r="E16" i="71"/>
  <c r="R15" i="71"/>
  <c r="Q15" i="71"/>
  <c r="O15" i="71"/>
  <c r="I15" i="71"/>
  <c r="R14" i="71"/>
  <c r="Q14" i="71"/>
  <c r="O14" i="71"/>
  <c r="N14" i="71"/>
  <c r="I14" i="71"/>
  <c r="R13" i="71"/>
  <c r="Q13" i="71"/>
  <c r="O13" i="71"/>
  <c r="N13" i="71"/>
  <c r="I13" i="71"/>
  <c r="R12" i="71"/>
  <c r="Q12" i="71"/>
  <c r="O12" i="71"/>
  <c r="N12" i="71"/>
  <c r="I12" i="71"/>
  <c r="R11" i="71"/>
  <c r="Q11" i="71"/>
  <c r="O11" i="71"/>
  <c r="N11" i="71"/>
  <c r="I11" i="71"/>
  <c r="R10" i="71"/>
  <c r="Q10" i="71"/>
  <c r="O10" i="71"/>
  <c r="N10" i="71"/>
  <c r="I10" i="71"/>
  <c r="R9" i="71"/>
  <c r="Q9" i="71"/>
  <c r="O9" i="71"/>
  <c r="N9" i="71"/>
  <c r="I9" i="71"/>
  <c r="R8" i="71"/>
  <c r="Q8" i="71"/>
  <c r="O8" i="71"/>
  <c r="N8" i="71"/>
  <c r="I8" i="71"/>
  <c r="R7" i="71"/>
  <c r="Q7" i="71"/>
  <c r="O7" i="71"/>
  <c r="N7" i="71"/>
  <c r="M15" i="71"/>
  <c r="I7" i="71"/>
  <c r="H15" i="71"/>
  <c r="G15" i="71"/>
  <c r="R6" i="71"/>
  <c r="Q6" i="71"/>
  <c r="L6" i="71"/>
  <c r="K6" i="71"/>
  <c r="H6" i="71"/>
  <c r="N6" i="71" s="1"/>
  <c r="G6" i="71"/>
  <c r="M6" i="71" s="1"/>
  <c r="Q5" i="71"/>
  <c r="M5" i="71"/>
  <c r="K5" i="71"/>
  <c r="G5" i="71"/>
  <c r="N14" i="34"/>
  <c r="M14" i="34"/>
  <c r="N13" i="34"/>
  <c r="M13" i="34"/>
  <c r="N10" i="34"/>
  <c r="M10" i="34"/>
  <c r="N9" i="34"/>
  <c r="M9" i="34"/>
  <c r="N8" i="34"/>
  <c r="M8" i="34"/>
  <c r="H14" i="34"/>
  <c r="G14" i="34"/>
  <c r="H13" i="34"/>
  <c r="G13" i="34"/>
  <c r="H12" i="34"/>
  <c r="G12" i="34"/>
  <c r="H10" i="34"/>
  <c r="H9" i="34"/>
  <c r="H8" i="34"/>
  <c r="G10" i="34"/>
  <c r="G9" i="34"/>
  <c r="G8" i="34"/>
  <c r="L16" i="34"/>
  <c r="N16" i="34" s="1"/>
  <c r="L17" i="34"/>
  <c r="N17" i="34" s="1"/>
  <c r="L18" i="34"/>
  <c r="N18" i="34" s="1"/>
  <c r="K18" i="34"/>
  <c r="M18" i="34" s="1"/>
  <c r="K17" i="34"/>
  <c r="M17" i="34" s="1"/>
  <c r="K16" i="34"/>
  <c r="M16" i="34" s="1"/>
  <c r="F18" i="34"/>
  <c r="H18" i="34" s="1"/>
  <c r="E18" i="34"/>
  <c r="G18" i="34" s="1"/>
  <c r="E17" i="34"/>
  <c r="G17" i="34" s="1"/>
  <c r="E16" i="34"/>
  <c r="G16" i="34" s="1"/>
  <c r="G15" i="72" l="1"/>
  <c r="N15" i="72"/>
  <c r="M15" i="72"/>
  <c r="N15" i="74"/>
  <c r="M15" i="74"/>
  <c r="H15" i="72"/>
  <c r="G15" i="73"/>
  <c r="M15" i="73"/>
  <c r="N15" i="71"/>
  <c r="G15" i="74"/>
  <c r="O17" i="72"/>
  <c r="P61" i="68"/>
  <c r="I16" i="74"/>
  <c r="I18" i="74"/>
  <c r="I16" i="72"/>
  <c r="I18" i="72"/>
  <c r="O16" i="73"/>
  <c r="O18" i="73"/>
  <c r="I17" i="73"/>
  <c r="S7" i="74"/>
  <c r="S9" i="74"/>
  <c r="S11" i="74"/>
  <c r="S13" i="74"/>
  <c r="S8" i="72"/>
  <c r="S12" i="72"/>
  <c r="S15" i="72"/>
  <c r="I17" i="72"/>
  <c r="S7" i="71"/>
  <c r="S9" i="71"/>
  <c r="S11" i="71"/>
  <c r="S13" i="71"/>
  <c r="O17" i="74"/>
  <c r="Q16" i="74"/>
  <c r="Q17" i="74"/>
  <c r="Q18" i="74"/>
  <c r="S8" i="74"/>
  <c r="S10" i="74"/>
  <c r="S12" i="74"/>
  <c r="S14" i="74"/>
  <c r="S15" i="74"/>
  <c r="R16" i="74"/>
  <c r="I17" i="74"/>
  <c r="R18" i="74"/>
  <c r="S8" i="73"/>
  <c r="S10" i="73"/>
  <c r="S12" i="73"/>
  <c r="S14" i="73"/>
  <c r="N15" i="73"/>
  <c r="S15" i="73"/>
  <c r="Q16" i="73"/>
  <c r="Q17" i="73"/>
  <c r="Q18" i="73"/>
  <c r="S7" i="73"/>
  <c r="S9" i="73"/>
  <c r="S11" i="73"/>
  <c r="S13" i="73"/>
  <c r="I16" i="73"/>
  <c r="R17" i="73"/>
  <c r="I18" i="73"/>
  <c r="S7" i="72"/>
  <c r="S9" i="72"/>
  <c r="S11" i="72"/>
  <c r="S13" i="72"/>
  <c r="Q16" i="72"/>
  <c r="Q17" i="72"/>
  <c r="Q18" i="72"/>
  <c r="R16" i="72"/>
  <c r="R18" i="72"/>
  <c r="I16" i="71"/>
  <c r="I18" i="71"/>
  <c r="G16" i="74"/>
  <c r="M16" i="74"/>
  <c r="O16" i="74"/>
  <c r="H17" i="74"/>
  <c r="N17" i="74"/>
  <c r="R17" i="74"/>
  <c r="G18" i="74"/>
  <c r="M18" i="74"/>
  <c r="O18" i="74"/>
  <c r="N16" i="74"/>
  <c r="M17" i="74"/>
  <c r="N18" i="74"/>
  <c r="H16" i="73"/>
  <c r="N16" i="73"/>
  <c r="R16" i="73"/>
  <c r="G17" i="73"/>
  <c r="M17" i="73"/>
  <c r="O17" i="73"/>
  <c r="H18" i="73"/>
  <c r="N18" i="73"/>
  <c r="R18" i="73"/>
  <c r="M16" i="73"/>
  <c r="N17" i="73"/>
  <c r="M18" i="73"/>
  <c r="G16" i="72"/>
  <c r="M16" i="72"/>
  <c r="O16" i="72"/>
  <c r="H17" i="72"/>
  <c r="N17" i="72"/>
  <c r="R17" i="72"/>
  <c r="G18" i="72"/>
  <c r="M18" i="72"/>
  <c r="O18" i="72"/>
  <c r="N16" i="72"/>
  <c r="M17" i="72"/>
  <c r="N18" i="72"/>
  <c r="O17" i="71"/>
  <c r="Q16" i="71"/>
  <c r="Q17" i="71"/>
  <c r="Q18" i="71"/>
  <c r="S8" i="71"/>
  <c r="S10" i="71"/>
  <c r="S12" i="71"/>
  <c r="S14" i="71"/>
  <c r="S15" i="71"/>
  <c r="R16" i="71"/>
  <c r="I17" i="71"/>
  <c r="R18" i="71"/>
  <c r="G16" i="71"/>
  <c r="M16" i="71"/>
  <c r="O16" i="71"/>
  <c r="H17" i="71"/>
  <c r="N17" i="71"/>
  <c r="R17" i="71"/>
  <c r="G18" i="71"/>
  <c r="M18" i="71"/>
  <c r="O18" i="71"/>
  <c r="N16" i="71"/>
  <c r="M17" i="71"/>
  <c r="N18" i="71"/>
  <c r="C67" i="3"/>
  <c r="B67" i="3"/>
  <c r="C38" i="3"/>
  <c r="K38" i="3" s="1"/>
  <c r="B38" i="3"/>
  <c r="J38" i="3" s="1"/>
  <c r="S18" i="74" l="1"/>
  <c r="S16" i="74"/>
  <c r="S18" i="71"/>
  <c r="S18" i="72"/>
  <c r="S18" i="73"/>
  <c r="S16" i="73"/>
  <c r="S16" i="71"/>
  <c r="S17" i="74"/>
  <c r="S17" i="73"/>
  <c r="S16" i="72"/>
  <c r="S17" i="72"/>
  <c r="S17" i="71"/>
  <c r="I13" i="34"/>
  <c r="I14" i="34"/>
  <c r="I9" i="34"/>
  <c r="I10" i="34"/>
  <c r="Q6" i="65" l="1"/>
  <c r="I95" i="68"/>
  <c r="H95" i="68"/>
  <c r="C95" i="68"/>
  <c r="B95" i="68"/>
  <c r="J39" i="66" l="1"/>
  <c r="J40" i="66"/>
  <c r="J41" i="66"/>
  <c r="J42" i="66"/>
  <c r="J43" i="66"/>
  <c r="J44" i="66"/>
  <c r="J45" i="66"/>
  <c r="J46" i="66"/>
  <c r="J47" i="66"/>
  <c r="J48" i="66"/>
  <c r="J49" i="66"/>
  <c r="J50" i="66"/>
  <c r="J51" i="66"/>
  <c r="J52" i="66"/>
  <c r="J53" i="66"/>
  <c r="J54" i="66"/>
  <c r="B66" i="70" l="1"/>
  <c r="K94" i="68" l="1"/>
  <c r="D39" i="66"/>
  <c r="E39" i="66"/>
  <c r="D40" i="66"/>
  <c r="E40" i="66"/>
  <c r="D41" i="66"/>
  <c r="E41" i="66"/>
  <c r="D42" i="66"/>
  <c r="E42" i="66"/>
  <c r="D43" i="66"/>
  <c r="E43" i="66"/>
  <c r="D44" i="66"/>
  <c r="E44" i="66"/>
  <c r="D45" i="66"/>
  <c r="E45" i="66"/>
  <c r="D46" i="66"/>
  <c r="E46" i="66"/>
  <c r="D47" i="66"/>
  <c r="E47" i="66"/>
  <c r="D48" i="66"/>
  <c r="E48" i="66"/>
  <c r="D49" i="66"/>
  <c r="E49" i="66"/>
  <c r="D50" i="66"/>
  <c r="E50" i="66"/>
  <c r="D51" i="66"/>
  <c r="E51" i="66"/>
  <c r="D52" i="66"/>
  <c r="E52" i="66"/>
  <c r="D53" i="66"/>
  <c r="E53" i="66"/>
  <c r="D54" i="66"/>
  <c r="E54" i="66"/>
  <c r="D7" i="66" l="1"/>
  <c r="D8" i="66"/>
  <c r="D9" i="66"/>
  <c r="D10" i="66"/>
  <c r="D11" i="66"/>
  <c r="D12" i="66"/>
  <c r="D13" i="66"/>
  <c r="D14" i="66"/>
  <c r="D15" i="66"/>
  <c r="D16" i="66"/>
  <c r="D17" i="66"/>
  <c r="D18" i="66"/>
  <c r="D19" i="66"/>
  <c r="D20" i="66"/>
  <c r="D21" i="66"/>
  <c r="D22" i="66"/>
  <c r="D23" i="66"/>
  <c r="D24" i="66"/>
  <c r="D25" i="66"/>
  <c r="D26" i="66"/>
  <c r="D27" i="66"/>
  <c r="D28" i="66"/>
  <c r="D29" i="66"/>
  <c r="D30" i="66"/>
  <c r="D31" i="66"/>
  <c r="O95" i="70" l="1"/>
  <c r="N95" i="70"/>
  <c r="L95" i="70"/>
  <c r="K95" i="70"/>
  <c r="J95" i="70"/>
  <c r="F95" i="70"/>
  <c r="K93" i="70"/>
  <c r="J93" i="70"/>
  <c r="E93" i="70"/>
  <c r="K92" i="70"/>
  <c r="J92" i="70"/>
  <c r="E92" i="70"/>
  <c r="K91" i="70"/>
  <c r="J91" i="70"/>
  <c r="K78" i="70"/>
  <c r="J78" i="70"/>
  <c r="E78" i="70"/>
  <c r="K77" i="70"/>
  <c r="J77" i="70"/>
  <c r="E77" i="70"/>
  <c r="K76" i="70"/>
  <c r="J76" i="70"/>
  <c r="E76" i="70"/>
  <c r="K75" i="70"/>
  <c r="J75" i="70"/>
  <c r="E75" i="70"/>
  <c r="K74" i="70"/>
  <c r="J74" i="70"/>
  <c r="E74" i="70"/>
  <c r="K73" i="70"/>
  <c r="J73" i="70"/>
  <c r="E73" i="70"/>
  <c r="K72" i="70"/>
  <c r="J72" i="70"/>
  <c r="E72" i="70"/>
  <c r="K71" i="70"/>
  <c r="J71" i="70"/>
  <c r="E71" i="70"/>
  <c r="K70" i="70"/>
  <c r="J70" i="70"/>
  <c r="E70" i="70"/>
  <c r="O69" i="70"/>
  <c r="N69" i="70"/>
  <c r="L69" i="70"/>
  <c r="K69" i="70"/>
  <c r="J69" i="70"/>
  <c r="E69" i="70"/>
  <c r="O68" i="70"/>
  <c r="N68" i="70"/>
  <c r="L68" i="70"/>
  <c r="K68" i="70"/>
  <c r="J68" i="70"/>
  <c r="F68" i="70"/>
  <c r="E68" i="70"/>
  <c r="N66" i="70"/>
  <c r="J66" i="70"/>
  <c r="H66" i="70"/>
  <c r="D66" i="70"/>
  <c r="O62" i="70"/>
  <c r="N62" i="70"/>
  <c r="L62" i="70"/>
  <c r="F62" i="70"/>
  <c r="K60" i="70"/>
  <c r="E60" i="70"/>
  <c r="D60" i="70"/>
  <c r="K59" i="70"/>
  <c r="E59" i="70"/>
  <c r="D59" i="70"/>
  <c r="K58" i="70"/>
  <c r="E58" i="70"/>
  <c r="D58" i="70"/>
  <c r="K57" i="70"/>
  <c r="K55" i="70"/>
  <c r="E55" i="70"/>
  <c r="D55" i="70"/>
  <c r="K54" i="70"/>
  <c r="E54" i="70"/>
  <c r="D54" i="70"/>
  <c r="K53" i="70"/>
  <c r="E53" i="70"/>
  <c r="D53" i="70"/>
  <c r="O52" i="70"/>
  <c r="N52" i="70"/>
  <c r="O47" i="70"/>
  <c r="N47" i="70"/>
  <c r="L47" i="70"/>
  <c r="K47" i="70"/>
  <c r="F47" i="70"/>
  <c r="E47" i="70"/>
  <c r="D47" i="70"/>
  <c r="O46" i="70"/>
  <c r="N46" i="70"/>
  <c r="L46" i="70"/>
  <c r="K46" i="70"/>
  <c r="F46" i="70"/>
  <c r="E46" i="70"/>
  <c r="D46" i="70"/>
  <c r="O45" i="70"/>
  <c r="N45" i="70"/>
  <c r="L45" i="70"/>
  <c r="K45" i="70"/>
  <c r="F45" i="70"/>
  <c r="E45" i="70"/>
  <c r="D45" i="70"/>
  <c r="O44" i="70"/>
  <c r="N44" i="70"/>
  <c r="L44" i="70"/>
  <c r="K44" i="70"/>
  <c r="F44" i="70"/>
  <c r="E44" i="70"/>
  <c r="D44" i="70"/>
  <c r="O43" i="70"/>
  <c r="N43" i="70"/>
  <c r="L43" i="70"/>
  <c r="K43" i="70"/>
  <c r="F43" i="70"/>
  <c r="E43" i="70"/>
  <c r="D43" i="70"/>
  <c r="O42" i="70"/>
  <c r="N42" i="70"/>
  <c r="L42" i="70"/>
  <c r="K42" i="70"/>
  <c r="F42" i="70"/>
  <c r="E42" i="70"/>
  <c r="D42" i="70"/>
  <c r="O41" i="70"/>
  <c r="N41" i="70"/>
  <c r="L41" i="70"/>
  <c r="K41" i="70"/>
  <c r="F41" i="70"/>
  <c r="E41" i="70"/>
  <c r="D41" i="70"/>
  <c r="O40" i="70"/>
  <c r="N40" i="70"/>
  <c r="L40" i="70"/>
  <c r="K40" i="70"/>
  <c r="F40" i="70"/>
  <c r="E40" i="70"/>
  <c r="D40" i="70"/>
  <c r="O39" i="70"/>
  <c r="N39" i="70"/>
  <c r="L39" i="70"/>
  <c r="K39" i="70"/>
  <c r="F39" i="70"/>
  <c r="E39" i="70"/>
  <c r="D39" i="70"/>
  <c r="P37" i="70"/>
  <c r="P66" i="70" s="1"/>
  <c r="N37" i="70"/>
  <c r="J37" i="70"/>
  <c r="H37" i="70"/>
  <c r="D37" i="70"/>
  <c r="B37" i="70"/>
  <c r="O33" i="70"/>
  <c r="N33" i="70"/>
  <c r="L33" i="70"/>
  <c r="F33" i="70"/>
  <c r="E32" i="70"/>
  <c r="K31" i="70"/>
  <c r="E31" i="70"/>
  <c r="D31" i="70"/>
  <c r="K30" i="70"/>
  <c r="E30" i="70"/>
  <c r="D30" i="70"/>
  <c r="K29" i="70"/>
  <c r="E29" i="70"/>
  <c r="D29" i="70"/>
  <c r="K28" i="70"/>
  <c r="E28" i="70"/>
  <c r="D28" i="70"/>
  <c r="K27" i="70"/>
  <c r="E27" i="70"/>
  <c r="D27" i="70"/>
  <c r="K26" i="70"/>
  <c r="E26" i="70"/>
  <c r="D26" i="70"/>
  <c r="K25" i="70"/>
  <c r="E25" i="70"/>
  <c r="D25" i="70"/>
  <c r="K24" i="70"/>
  <c r="E24" i="70"/>
  <c r="D24" i="70"/>
  <c r="K23" i="70"/>
  <c r="E23" i="70"/>
  <c r="D23" i="70"/>
  <c r="K22" i="70"/>
  <c r="E22" i="70"/>
  <c r="D22" i="70"/>
  <c r="K21" i="70"/>
  <c r="E21" i="70"/>
  <c r="D21" i="70"/>
  <c r="K20" i="70"/>
  <c r="E20" i="70"/>
  <c r="D20" i="70"/>
  <c r="K19" i="70"/>
  <c r="E19" i="70"/>
  <c r="D19" i="70"/>
  <c r="K18" i="70"/>
  <c r="E18" i="70"/>
  <c r="D18" i="70"/>
  <c r="O17" i="70"/>
  <c r="N17" i="70"/>
  <c r="L17" i="70"/>
  <c r="K17" i="70"/>
  <c r="F17" i="70"/>
  <c r="E17" i="70"/>
  <c r="D17" i="70"/>
  <c r="O16" i="70"/>
  <c r="N16" i="70"/>
  <c r="L16" i="70"/>
  <c r="K16" i="70"/>
  <c r="F16" i="70"/>
  <c r="E16" i="70"/>
  <c r="D16" i="70"/>
  <c r="O15" i="70"/>
  <c r="N15" i="70"/>
  <c r="L15" i="70"/>
  <c r="K15" i="70"/>
  <c r="F15" i="70"/>
  <c r="E15" i="70"/>
  <c r="D15" i="70"/>
  <c r="O14" i="70"/>
  <c r="N14" i="70"/>
  <c r="L14" i="70"/>
  <c r="K14" i="70"/>
  <c r="F14" i="70"/>
  <c r="E14" i="70"/>
  <c r="D14" i="70"/>
  <c r="O13" i="70"/>
  <c r="N13" i="70"/>
  <c r="L13" i="70"/>
  <c r="K13" i="70"/>
  <c r="F13" i="70"/>
  <c r="E13" i="70"/>
  <c r="D13" i="70"/>
  <c r="O12" i="70"/>
  <c r="N12" i="70"/>
  <c r="L12" i="70"/>
  <c r="K12" i="70"/>
  <c r="F12" i="70"/>
  <c r="E12" i="70"/>
  <c r="D12" i="70"/>
  <c r="O11" i="70"/>
  <c r="N11" i="70"/>
  <c r="L11" i="70"/>
  <c r="K11" i="70"/>
  <c r="F11" i="70"/>
  <c r="E11" i="70"/>
  <c r="D11" i="70"/>
  <c r="O10" i="70"/>
  <c r="N10" i="70"/>
  <c r="L10" i="70"/>
  <c r="K10" i="70"/>
  <c r="F10" i="70"/>
  <c r="E10" i="70"/>
  <c r="D10" i="70"/>
  <c r="O9" i="70"/>
  <c r="N9" i="70"/>
  <c r="L9" i="70"/>
  <c r="K9" i="70"/>
  <c r="F9" i="70"/>
  <c r="E9" i="70"/>
  <c r="D9" i="70"/>
  <c r="O8" i="70"/>
  <c r="N8" i="70"/>
  <c r="L8" i="70"/>
  <c r="K8" i="70"/>
  <c r="F8" i="70"/>
  <c r="E8" i="70"/>
  <c r="D8" i="70"/>
  <c r="O7" i="70"/>
  <c r="N7" i="70"/>
  <c r="L7" i="70"/>
  <c r="K7" i="70"/>
  <c r="F7" i="70"/>
  <c r="E7" i="70"/>
  <c r="D7" i="70"/>
  <c r="C6" i="70"/>
  <c r="B6" i="70"/>
  <c r="N5" i="70"/>
  <c r="J5" i="70"/>
  <c r="H5" i="70"/>
  <c r="D5" i="70"/>
  <c r="L6" i="69"/>
  <c r="G7" i="69"/>
  <c r="F6" i="69"/>
  <c r="Q7" i="69"/>
  <c r="P7" i="69"/>
  <c r="N7" i="69"/>
  <c r="L7" i="69"/>
  <c r="H7" i="69"/>
  <c r="F7" i="69"/>
  <c r="Q6" i="69"/>
  <c r="P6" i="69"/>
  <c r="N6" i="69"/>
  <c r="H6" i="69"/>
  <c r="Q5" i="69"/>
  <c r="P5" i="69"/>
  <c r="K5" i="69"/>
  <c r="J5" i="69"/>
  <c r="G5" i="69"/>
  <c r="M5" i="69" s="1"/>
  <c r="F5" i="69"/>
  <c r="L5" i="69" s="1"/>
  <c r="P4" i="69"/>
  <c r="L4" i="69"/>
  <c r="J4" i="69"/>
  <c r="F4" i="69"/>
  <c r="O96" i="68"/>
  <c r="N96" i="68"/>
  <c r="L96" i="68"/>
  <c r="K96" i="68"/>
  <c r="J96" i="68"/>
  <c r="F96" i="68"/>
  <c r="E95" i="68"/>
  <c r="D95" i="68"/>
  <c r="E94" i="68"/>
  <c r="D94" i="68"/>
  <c r="K93" i="68"/>
  <c r="E93" i="68"/>
  <c r="D93" i="68"/>
  <c r="K92" i="68"/>
  <c r="E92" i="68"/>
  <c r="D92" i="68"/>
  <c r="K91" i="68"/>
  <c r="E91" i="68"/>
  <c r="D91" i="68"/>
  <c r="K90" i="68"/>
  <c r="E90" i="68"/>
  <c r="D90" i="68"/>
  <c r="K89" i="68"/>
  <c r="E89" i="68"/>
  <c r="D89" i="68"/>
  <c r="K88" i="68"/>
  <c r="E88" i="68"/>
  <c r="D88" i="68"/>
  <c r="K87" i="68"/>
  <c r="E87" i="68"/>
  <c r="D87" i="68"/>
  <c r="K86" i="68"/>
  <c r="E86" i="68"/>
  <c r="D86" i="68"/>
  <c r="K85" i="68"/>
  <c r="E85" i="68"/>
  <c r="D85" i="68"/>
  <c r="K84" i="68"/>
  <c r="E84" i="68"/>
  <c r="D84" i="68"/>
  <c r="K83" i="68"/>
  <c r="E83" i="68"/>
  <c r="D83" i="68"/>
  <c r="K82" i="68"/>
  <c r="E82" i="68"/>
  <c r="D82" i="68"/>
  <c r="K81" i="68"/>
  <c r="E81" i="68"/>
  <c r="D81" i="68"/>
  <c r="K80" i="68"/>
  <c r="F80" i="68"/>
  <c r="E80" i="68"/>
  <c r="D80" i="68"/>
  <c r="K79" i="68"/>
  <c r="E79" i="68"/>
  <c r="D79" i="68"/>
  <c r="K78" i="68"/>
  <c r="F78" i="68"/>
  <c r="E78" i="68"/>
  <c r="D78" i="68"/>
  <c r="K77" i="68"/>
  <c r="E77" i="68"/>
  <c r="D77" i="68"/>
  <c r="O76" i="68"/>
  <c r="N76" i="68"/>
  <c r="L76" i="68"/>
  <c r="K76" i="68"/>
  <c r="F76" i="68"/>
  <c r="E76" i="68"/>
  <c r="D76" i="68"/>
  <c r="O75" i="68"/>
  <c r="N75" i="68"/>
  <c r="L75" i="68"/>
  <c r="K75" i="68"/>
  <c r="F75" i="68"/>
  <c r="E75" i="68"/>
  <c r="D75" i="68"/>
  <c r="O74" i="68"/>
  <c r="N74" i="68"/>
  <c r="L74" i="68"/>
  <c r="K74" i="68"/>
  <c r="F74" i="68"/>
  <c r="E74" i="68"/>
  <c r="D74" i="68"/>
  <c r="O73" i="68"/>
  <c r="N73" i="68"/>
  <c r="L73" i="68"/>
  <c r="K73" i="68"/>
  <c r="F73" i="68"/>
  <c r="E73" i="68"/>
  <c r="D73" i="68"/>
  <c r="O72" i="68"/>
  <c r="N72" i="68"/>
  <c r="L72" i="68"/>
  <c r="K72" i="68"/>
  <c r="F72" i="68"/>
  <c r="E72" i="68"/>
  <c r="D72" i="68"/>
  <c r="O71" i="68"/>
  <c r="N71" i="68"/>
  <c r="L71" i="68"/>
  <c r="K71" i="68"/>
  <c r="F71" i="68"/>
  <c r="E71" i="68"/>
  <c r="D71" i="68"/>
  <c r="O70" i="68"/>
  <c r="N70" i="68"/>
  <c r="L70" i="68"/>
  <c r="K70" i="68"/>
  <c r="F70" i="68"/>
  <c r="E70" i="68"/>
  <c r="D70" i="68"/>
  <c r="O69" i="68"/>
  <c r="N69" i="68"/>
  <c r="L69" i="68"/>
  <c r="K69" i="68"/>
  <c r="F69" i="68"/>
  <c r="E69" i="68"/>
  <c r="D69" i="68"/>
  <c r="O68" i="68"/>
  <c r="N68" i="68"/>
  <c r="L68" i="68"/>
  <c r="K68" i="68"/>
  <c r="F68" i="68"/>
  <c r="E68" i="68"/>
  <c r="D68" i="68"/>
  <c r="N66" i="68"/>
  <c r="J66" i="68"/>
  <c r="H66" i="68"/>
  <c r="D66" i="68"/>
  <c r="B66" i="68"/>
  <c r="O62" i="68"/>
  <c r="N62" i="68"/>
  <c r="L62" i="68"/>
  <c r="F62" i="68"/>
  <c r="K61" i="68"/>
  <c r="E61" i="68"/>
  <c r="K60" i="68"/>
  <c r="E60" i="68"/>
  <c r="K59" i="68"/>
  <c r="E59" i="68"/>
  <c r="K58" i="68"/>
  <c r="E58" i="68"/>
  <c r="L57" i="68"/>
  <c r="K57" i="68"/>
  <c r="F57" i="68"/>
  <c r="E57" i="68"/>
  <c r="K56" i="68"/>
  <c r="E56" i="68"/>
  <c r="O55" i="68"/>
  <c r="N55" i="68"/>
  <c r="L55" i="68"/>
  <c r="K55" i="68"/>
  <c r="F55" i="68"/>
  <c r="E55" i="68"/>
  <c r="O54" i="68"/>
  <c r="N54" i="68"/>
  <c r="L54" i="68"/>
  <c r="K54" i="68"/>
  <c r="F54" i="68"/>
  <c r="E54" i="68"/>
  <c r="O53" i="68"/>
  <c r="N53" i="68"/>
  <c r="L53" i="68"/>
  <c r="K53" i="68"/>
  <c r="F53" i="68"/>
  <c r="E53" i="68"/>
  <c r="O52" i="68"/>
  <c r="N52" i="68"/>
  <c r="L52" i="68"/>
  <c r="K52" i="68"/>
  <c r="F52" i="68"/>
  <c r="E52" i="68"/>
  <c r="O51" i="68"/>
  <c r="N51" i="68"/>
  <c r="L51" i="68"/>
  <c r="K51" i="68"/>
  <c r="F51" i="68"/>
  <c r="E51" i="68"/>
  <c r="O50" i="68"/>
  <c r="N50" i="68"/>
  <c r="L50" i="68"/>
  <c r="K50" i="68"/>
  <c r="F50" i="68"/>
  <c r="E50" i="68"/>
  <c r="O49" i="68"/>
  <c r="N49" i="68"/>
  <c r="L49" i="68"/>
  <c r="K49" i="68"/>
  <c r="F49" i="68"/>
  <c r="E49" i="68"/>
  <c r="O48" i="68"/>
  <c r="N48" i="68"/>
  <c r="L48" i="68"/>
  <c r="K48" i="68"/>
  <c r="F48" i="68"/>
  <c r="E48" i="68"/>
  <c r="O47" i="68"/>
  <c r="N47" i="68"/>
  <c r="L47" i="68"/>
  <c r="K47" i="68"/>
  <c r="F47" i="68"/>
  <c r="E47" i="68"/>
  <c r="O46" i="68"/>
  <c r="N46" i="68"/>
  <c r="L46" i="68"/>
  <c r="K46" i="68"/>
  <c r="F46" i="68"/>
  <c r="E46" i="68"/>
  <c r="O45" i="68"/>
  <c r="N45" i="68"/>
  <c r="L45" i="68"/>
  <c r="K45" i="68"/>
  <c r="F45" i="68"/>
  <c r="E45" i="68"/>
  <c r="O44" i="68"/>
  <c r="N44" i="68"/>
  <c r="L44" i="68"/>
  <c r="K44" i="68"/>
  <c r="F44" i="68"/>
  <c r="E44" i="68"/>
  <c r="O43" i="68"/>
  <c r="N43" i="68"/>
  <c r="L43" i="68"/>
  <c r="K43" i="68"/>
  <c r="F43" i="68"/>
  <c r="E43" i="68"/>
  <c r="O42" i="68"/>
  <c r="N42" i="68"/>
  <c r="L42" i="68"/>
  <c r="K42" i="68"/>
  <c r="F42" i="68"/>
  <c r="E42" i="68"/>
  <c r="O41" i="68"/>
  <c r="N41" i="68"/>
  <c r="L41" i="68"/>
  <c r="K41" i="68"/>
  <c r="F41" i="68"/>
  <c r="E41" i="68"/>
  <c r="O40" i="68"/>
  <c r="N40" i="68"/>
  <c r="L40" i="68"/>
  <c r="K40" i="68"/>
  <c r="F40" i="68"/>
  <c r="E40" i="68"/>
  <c r="O39" i="68"/>
  <c r="N39" i="68"/>
  <c r="L39" i="68"/>
  <c r="K39" i="68"/>
  <c r="F39" i="68"/>
  <c r="E39" i="68"/>
  <c r="P37" i="68"/>
  <c r="P66" i="68" s="1"/>
  <c r="N37" i="68"/>
  <c r="J37" i="68"/>
  <c r="H37" i="68"/>
  <c r="D37" i="68"/>
  <c r="B37" i="68"/>
  <c r="O33" i="68"/>
  <c r="N33" i="68"/>
  <c r="L33" i="68"/>
  <c r="F33" i="68"/>
  <c r="E32" i="68"/>
  <c r="D32" i="68"/>
  <c r="O31" i="68"/>
  <c r="N31" i="68"/>
  <c r="L31" i="68"/>
  <c r="K31" i="68"/>
  <c r="J31" i="68"/>
  <c r="F31" i="68"/>
  <c r="E31" i="68"/>
  <c r="D31" i="68"/>
  <c r="O30" i="68"/>
  <c r="N30" i="68"/>
  <c r="L30" i="68"/>
  <c r="K30" i="68"/>
  <c r="J30" i="68"/>
  <c r="F30" i="68"/>
  <c r="E30" i="68"/>
  <c r="D30" i="68"/>
  <c r="O29" i="68"/>
  <c r="N29" i="68"/>
  <c r="L29" i="68"/>
  <c r="K29" i="68"/>
  <c r="J29" i="68"/>
  <c r="F29" i="68"/>
  <c r="E29" i="68"/>
  <c r="D29" i="68"/>
  <c r="O28" i="68"/>
  <c r="N28" i="68"/>
  <c r="L28" i="68"/>
  <c r="K28" i="68"/>
  <c r="J28" i="68"/>
  <c r="F28" i="68"/>
  <c r="E28" i="68"/>
  <c r="D28" i="68"/>
  <c r="K27" i="68"/>
  <c r="J27" i="68"/>
  <c r="E27" i="68"/>
  <c r="D27" i="68"/>
  <c r="O26" i="68"/>
  <c r="N26" i="68"/>
  <c r="L26" i="68"/>
  <c r="K26" i="68"/>
  <c r="J26" i="68"/>
  <c r="F26" i="68"/>
  <c r="E26" i="68"/>
  <c r="D26" i="68"/>
  <c r="O25" i="68"/>
  <c r="N25" i="68"/>
  <c r="L25" i="68"/>
  <c r="K25" i="68"/>
  <c r="J25" i="68"/>
  <c r="F25" i="68"/>
  <c r="E25" i="68"/>
  <c r="D25" i="68"/>
  <c r="O24" i="68"/>
  <c r="N24" i="68"/>
  <c r="L24" i="68"/>
  <c r="K24" i="68"/>
  <c r="J24" i="68"/>
  <c r="F24" i="68"/>
  <c r="E24" i="68"/>
  <c r="D24" i="68"/>
  <c r="O23" i="68"/>
  <c r="N23" i="68"/>
  <c r="L23" i="68"/>
  <c r="K23" i="68"/>
  <c r="J23" i="68"/>
  <c r="F23" i="68"/>
  <c r="E23" i="68"/>
  <c r="D23" i="68"/>
  <c r="O22" i="68"/>
  <c r="N22" i="68"/>
  <c r="L22" i="68"/>
  <c r="K22" i="68"/>
  <c r="J22" i="68"/>
  <c r="F22" i="68"/>
  <c r="E22" i="68"/>
  <c r="D22" i="68"/>
  <c r="O21" i="68"/>
  <c r="N21" i="68"/>
  <c r="L21" i="68"/>
  <c r="K21" i="68"/>
  <c r="J21" i="68"/>
  <c r="F21" i="68"/>
  <c r="E21" i="68"/>
  <c r="D21" i="68"/>
  <c r="O20" i="68"/>
  <c r="N20" i="68"/>
  <c r="L20" i="68"/>
  <c r="K20" i="68"/>
  <c r="J20" i="68"/>
  <c r="F20" i="68"/>
  <c r="E20" i="68"/>
  <c r="D20" i="68"/>
  <c r="O19" i="68"/>
  <c r="N19" i="68"/>
  <c r="L19" i="68"/>
  <c r="K19" i="68"/>
  <c r="J19" i="68"/>
  <c r="F19" i="68"/>
  <c r="E19" i="68"/>
  <c r="D19" i="68"/>
  <c r="O18" i="68"/>
  <c r="N18" i="68"/>
  <c r="L18" i="68"/>
  <c r="K18" i="68"/>
  <c r="J18" i="68"/>
  <c r="F18" i="68"/>
  <c r="E18" i="68"/>
  <c r="D18" i="68"/>
  <c r="O17" i="68"/>
  <c r="N17" i="68"/>
  <c r="L17" i="68"/>
  <c r="K17" i="68"/>
  <c r="J17" i="68"/>
  <c r="F17" i="68"/>
  <c r="E17" i="68"/>
  <c r="D17" i="68"/>
  <c r="O16" i="68"/>
  <c r="N16" i="68"/>
  <c r="L16" i="68"/>
  <c r="K16" i="68"/>
  <c r="J16" i="68"/>
  <c r="F16" i="68"/>
  <c r="E16" i="68"/>
  <c r="D16" i="68"/>
  <c r="O15" i="68"/>
  <c r="N15" i="68"/>
  <c r="L15" i="68"/>
  <c r="K15" i="68"/>
  <c r="J15" i="68"/>
  <c r="F15" i="68"/>
  <c r="E15" i="68"/>
  <c r="D15" i="68"/>
  <c r="O14" i="68"/>
  <c r="N14" i="68"/>
  <c r="L14" i="68"/>
  <c r="K14" i="68"/>
  <c r="J14" i="68"/>
  <c r="F14" i="68"/>
  <c r="E14" i="68"/>
  <c r="D14" i="68"/>
  <c r="O13" i="68"/>
  <c r="N13" i="68"/>
  <c r="L13" i="68"/>
  <c r="K13" i="68"/>
  <c r="J13" i="68"/>
  <c r="F13" i="68"/>
  <c r="E13" i="68"/>
  <c r="D13" i="68"/>
  <c r="O12" i="68"/>
  <c r="N12" i="68"/>
  <c r="L12" i="68"/>
  <c r="K12" i="68"/>
  <c r="J12" i="68"/>
  <c r="F12" i="68"/>
  <c r="E12" i="68"/>
  <c r="D12" i="68"/>
  <c r="O11" i="68"/>
  <c r="N11" i="68"/>
  <c r="L11" i="68"/>
  <c r="K11" i="68"/>
  <c r="J11" i="68"/>
  <c r="F11" i="68"/>
  <c r="E11" i="68"/>
  <c r="D11" i="68"/>
  <c r="O10" i="68"/>
  <c r="N10" i="68"/>
  <c r="L10" i="68"/>
  <c r="K10" i="68"/>
  <c r="J10" i="68"/>
  <c r="F10" i="68"/>
  <c r="E10" i="68"/>
  <c r="D10" i="68"/>
  <c r="O9" i="68"/>
  <c r="N9" i="68"/>
  <c r="L9" i="68"/>
  <c r="K9" i="68"/>
  <c r="J9" i="68"/>
  <c r="F9" i="68"/>
  <c r="E9" i="68"/>
  <c r="D9" i="68"/>
  <c r="O8" i="68"/>
  <c r="N8" i="68"/>
  <c r="L8" i="68"/>
  <c r="K8" i="68"/>
  <c r="J8" i="68"/>
  <c r="F8" i="68"/>
  <c r="E8" i="68"/>
  <c r="D8" i="68"/>
  <c r="O7" i="68"/>
  <c r="N7" i="68"/>
  <c r="L7" i="68"/>
  <c r="K7" i="68"/>
  <c r="J7" i="68"/>
  <c r="F7" i="68"/>
  <c r="E7" i="68"/>
  <c r="D7" i="68"/>
  <c r="C6" i="68"/>
  <c r="B6" i="68"/>
  <c r="N38" i="68" s="1"/>
  <c r="N5" i="68"/>
  <c r="J5" i="68"/>
  <c r="H5" i="68"/>
  <c r="D5" i="68"/>
  <c r="M7" i="67"/>
  <c r="L7" i="67"/>
  <c r="G7" i="67"/>
  <c r="F6" i="67"/>
  <c r="Q7" i="67"/>
  <c r="P7" i="67"/>
  <c r="N7" i="67"/>
  <c r="H7" i="67"/>
  <c r="Q6" i="67"/>
  <c r="P6" i="67"/>
  <c r="N6" i="67"/>
  <c r="H6" i="67"/>
  <c r="G6" i="67"/>
  <c r="Q5" i="67"/>
  <c r="P5" i="67"/>
  <c r="K5" i="67"/>
  <c r="J5" i="67"/>
  <c r="G5" i="67"/>
  <c r="M5" i="67" s="1"/>
  <c r="F5" i="67"/>
  <c r="L5" i="67" s="1"/>
  <c r="P4" i="67"/>
  <c r="L4" i="67"/>
  <c r="J4" i="67"/>
  <c r="F4" i="67"/>
  <c r="O84" i="66"/>
  <c r="N84" i="66"/>
  <c r="L84" i="66"/>
  <c r="K84" i="66"/>
  <c r="J84" i="66"/>
  <c r="F84" i="66"/>
  <c r="I83" i="66"/>
  <c r="O83" i="66" s="1"/>
  <c r="H83" i="66"/>
  <c r="K82" i="66"/>
  <c r="J82" i="66"/>
  <c r="E82" i="66"/>
  <c r="K81" i="66"/>
  <c r="J81" i="66"/>
  <c r="E81" i="66"/>
  <c r="K80" i="66"/>
  <c r="J80" i="66"/>
  <c r="E80" i="66"/>
  <c r="K79" i="66"/>
  <c r="J79" i="66"/>
  <c r="E79" i="66"/>
  <c r="K78" i="66"/>
  <c r="J78" i="66"/>
  <c r="E78" i="66"/>
  <c r="K77" i="66"/>
  <c r="J77" i="66"/>
  <c r="E77" i="66"/>
  <c r="K76" i="66"/>
  <c r="J76" i="66"/>
  <c r="E76" i="66"/>
  <c r="K75" i="66"/>
  <c r="J75" i="66"/>
  <c r="E75" i="66"/>
  <c r="K74" i="66"/>
  <c r="J74" i="66"/>
  <c r="E74" i="66"/>
  <c r="K73" i="66"/>
  <c r="J73" i="66"/>
  <c r="E73" i="66"/>
  <c r="K72" i="66"/>
  <c r="J72" i="66"/>
  <c r="E72" i="66"/>
  <c r="K71" i="66"/>
  <c r="J71" i="66"/>
  <c r="E71" i="66"/>
  <c r="K70" i="66"/>
  <c r="J70" i="66"/>
  <c r="E70" i="66"/>
  <c r="K69" i="66"/>
  <c r="J69" i="66"/>
  <c r="E69" i="66"/>
  <c r="K68" i="66"/>
  <c r="J68" i="66"/>
  <c r="E68" i="66"/>
  <c r="K67" i="66"/>
  <c r="J67" i="66"/>
  <c r="E67" i="66"/>
  <c r="K66" i="66"/>
  <c r="J66" i="66"/>
  <c r="E66" i="66"/>
  <c r="K65" i="66"/>
  <c r="J65" i="66"/>
  <c r="E65" i="66"/>
  <c r="O64" i="66"/>
  <c r="N64" i="66"/>
  <c r="L64" i="66"/>
  <c r="K64" i="66"/>
  <c r="J64" i="66"/>
  <c r="E64" i="66"/>
  <c r="O63" i="66"/>
  <c r="N63" i="66"/>
  <c r="L63" i="66"/>
  <c r="K63" i="66"/>
  <c r="J63" i="66"/>
  <c r="F63" i="66"/>
  <c r="E63" i="66"/>
  <c r="K62" i="66"/>
  <c r="J62" i="66"/>
  <c r="E62" i="66"/>
  <c r="N60" i="66"/>
  <c r="J60" i="66"/>
  <c r="H60" i="66"/>
  <c r="D60" i="66"/>
  <c r="B60" i="66"/>
  <c r="O56" i="66"/>
  <c r="N56" i="66"/>
  <c r="L56" i="66"/>
  <c r="F56" i="66"/>
  <c r="K54" i="66"/>
  <c r="K53" i="66"/>
  <c r="K52" i="66"/>
  <c r="K51" i="66"/>
  <c r="K50" i="66"/>
  <c r="K49" i="66"/>
  <c r="K48" i="66"/>
  <c r="K47" i="66"/>
  <c r="K46" i="66"/>
  <c r="K45" i="66"/>
  <c r="K44" i="66"/>
  <c r="K43" i="66"/>
  <c r="K42" i="66"/>
  <c r="O41" i="66"/>
  <c r="N41" i="66"/>
  <c r="L41" i="66"/>
  <c r="K41" i="66"/>
  <c r="F41" i="66"/>
  <c r="O40" i="66"/>
  <c r="N40" i="66"/>
  <c r="L40" i="66"/>
  <c r="K40" i="66"/>
  <c r="F40" i="66"/>
  <c r="O39" i="66"/>
  <c r="N39" i="66"/>
  <c r="L39" i="66"/>
  <c r="K39" i="66"/>
  <c r="F39" i="66"/>
  <c r="P37" i="66"/>
  <c r="P60" i="66" s="1"/>
  <c r="N37" i="66"/>
  <c r="J37" i="66"/>
  <c r="H37" i="66"/>
  <c r="D37" i="66"/>
  <c r="B37" i="66"/>
  <c r="O33" i="66"/>
  <c r="N33" i="66"/>
  <c r="L33" i="66"/>
  <c r="F33" i="66"/>
  <c r="D32" i="66"/>
  <c r="D33" i="66" s="1"/>
  <c r="K31" i="66"/>
  <c r="J31" i="66"/>
  <c r="E31" i="66"/>
  <c r="K30" i="66"/>
  <c r="J30" i="66"/>
  <c r="E30" i="66"/>
  <c r="K29" i="66"/>
  <c r="J29" i="66"/>
  <c r="E29" i="66"/>
  <c r="K28" i="66"/>
  <c r="J28" i="66"/>
  <c r="E28" i="66"/>
  <c r="K27" i="66"/>
  <c r="J27" i="66"/>
  <c r="E27" i="66"/>
  <c r="K26" i="66"/>
  <c r="J26" i="66"/>
  <c r="E26" i="66"/>
  <c r="K25" i="66"/>
  <c r="J25" i="66"/>
  <c r="E25" i="66"/>
  <c r="K24" i="66"/>
  <c r="J24" i="66"/>
  <c r="E24" i="66"/>
  <c r="K23" i="66"/>
  <c r="J23" i="66"/>
  <c r="E23" i="66"/>
  <c r="K22" i="66"/>
  <c r="J22" i="66"/>
  <c r="E22" i="66"/>
  <c r="K21" i="66"/>
  <c r="J21" i="66"/>
  <c r="E21" i="66"/>
  <c r="K20" i="66"/>
  <c r="J20" i="66"/>
  <c r="E20" i="66"/>
  <c r="K19" i="66"/>
  <c r="J19" i="66"/>
  <c r="E19" i="66"/>
  <c r="K18" i="66"/>
  <c r="J18" i="66"/>
  <c r="E18" i="66"/>
  <c r="K17" i="66"/>
  <c r="J17" i="66"/>
  <c r="E17" i="66"/>
  <c r="K16" i="66"/>
  <c r="J16" i="66"/>
  <c r="E16" i="66"/>
  <c r="K15" i="66"/>
  <c r="J15" i="66"/>
  <c r="E15" i="66"/>
  <c r="K14" i="66"/>
  <c r="J14" i="66"/>
  <c r="E14" i="66"/>
  <c r="K13" i="66"/>
  <c r="J13" i="66"/>
  <c r="E13" i="66"/>
  <c r="K12" i="66"/>
  <c r="J12" i="66"/>
  <c r="E12" i="66"/>
  <c r="K11" i="66"/>
  <c r="J11" i="66"/>
  <c r="E11" i="66"/>
  <c r="K10" i="66"/>
  <c r="J10" i="66"/>
  <c r="E10" i="66"/>
  <c r="K9" i="66"/>
  <c r="J9" i="66"/>
  <c r="E9" i="66"/>
  <c r="O8" i="66"/>
  <c r="N8" i="66"/>
  <c r="K8" i="66"/>
  <c r="J8" i="66"/>
  <c r="F8" i="66"/>
  <c r="E8" i="66"/>
  <c r="O7" i="66"/>
  <c r="N7" i="66"/>
  <c r="L7" i="66"/>
  <c r="K7" i="66"/>
  <c r="J7" i="66"/>
  <c r="F7" i="66"/>
  <c r="E7" i="66"/>
  <c r="C6" i="66"/>
  <c r="O61" i="66" s="1"/>
  <c r="B6" i="66"/>
  <c r="N5" i="66"/>
  <c r="J5" i="66"/>
  <c r="H5" i="66"/>
  <c r="D5" i="66"/>
  <c r="Q5" i="65"/>
  <c r="P5" i="65"/>
  <c r="K5" i="65"/>
  <c r="J5" i="65"/>
  <c r="G5" i="65"/>
  <c r="M5" i="65" s="1"/>
  <c r="F5" i="65"/>
  <c r="L5" i="65" s="1"/>
  <c r="P4" i="65"/>
  <c r="L4" i="65"/>
  <c r="J4" i="65"/>
  <c r="F4" i="65"/>
  <c r="M7" i="65"/>
  <c r="L7" i="65"/>
  <c r="G7" i="65"/>
  <c r="F7" i="65"/>
  <c r="Q7" i="65"/>
  <c r="P7" i="65"/>
  <c r="N7" i="65"/>
  <c r="H7" i="65"/>
  <c r="P6" i="65"/>
  <c r="N6" i="65"/>
  <c r="H6" i="65"/>
  <c r="L94" i="70" l="1"/>
  <c r="E33" i="68"/>
  <c r="F55" i="66"/>
  <c r="L55" i="66"/>
  <c r="D94" i="70"/>
  <c r="D95" i="70" s="1"/>
  <c r="E62" i="68"/>
  <c r="L83" i="66"/>
  <c r="D83" i="66"/>
  <c r="D84" i="66" s="1"/>
  <c r="N83" i="66"/>
  <c r="P83" i="66" s="1"/>
  <c r="E83" i="66"/>
  <c r="E84" i="66" s="1"/>
  <c r="E33" i="70"/>
  <c r="D55" i="66"/>
  <c r="D56" i="66" s="1"/>
  <c r="F6" i="65"/>
  <c r="F8" i="65" s="1"/>
  <c r="F8" i="69"/>
  <c r="F7" i="67"/>
  <c r="F8" i="67" s="1"/>
  <c r="M6" i="65"/>
  <c r="M8" i="65" s="1"/>
  <c r="G6" i="65"/>
  <c r="G8" i="65" s="1"/>
  <c r="E96" i="68"/>
  <c r="M6" i="67"/>
  <c r="M8" i="67" s="1"/>
  <c r="K61" i="66"/>
  <c r="E61" i="66"/>
  <c r="L8" i="69"/>
  <c r="G6" i="69"/>
  <c r="G8" i="69" s="1"/>
  <c r="G8" i="67"/>
  <c r="D61" i="70"/>
  <c r="D62" i="70" s="1"/>
  <c r="E61" i="70"/>
  <c r="P68" i="70"/>
  <c r="P33" i="70"/>
  <c r="L95" i="68"/>
  <c r="P33" i="68"/>
  <c r="P39" i="66"/>
  <c r="P41" i="66"/>
  <c r="F32" i="66"/>
  <c r="N8" i="69"/>
  <c r="R7" i="69"/>
  <c r="P95" i="70"/>
  <c r="P39" i="70"/>
  <c r="P41" i="70"/>
  <c r="P43" i="70"/>
  <c r="P45" i="70"/>
  <c r="P47" i="70"/>
  <c r="P7" i="70"/>
  <c r="P9" i="70"/>
  <c r="P11" i="70"/>
  <c r="P13" i="70"/>
  <c r="P15" i="70"/>
  <c r="P17" i="70"/>
  <c r="M6" i="69"/>
  <c r="M7" i="69"/>
  <c r="P62" i="68"/>
  <c r="P7" i="68"/>
  <c r="P9" i="68"/>
  <c r="P11" i="68"/>
  <c r="P13" i="68"/>
  <c r="P15" i="68"/>
  <c r="P17" i="68"/>
  <c r="P19" i="68"/>
  <c r="P21" i="68"/>
  <c r="P23" i="68"/>
  <c r="P25" i="68"/>
  <c r="P29" i="68"/>
  <c r="P31" i="68"/>
  <c r="L32" i="68"/>
  <c r="P63" i="66"/>
  <c r="P33" i="66"/>
  <c r="P7" i="66"/>
  <c r="P62" i="70"/>
  <c r="P69" i="70"/>
  <c r="P40" i="70"/>
  <c r="P42" i="70"/>
  <c r="P44" i="70"/>
  <c r="P46" i="70"/>
  <c r="P52" i="70"/>
  <c r="O32" i="70"/>
  <c r="P8" i="70"/>
  <c r="P10" i="70"/>
  <c r="P12" i="70"/>
  <c r="P14" i="70"/>
  <c r="P16" i="70"/>
  <c r="N32" i="70"/>
  <c r="N67" i="70"/>
  <c r="J67" i="70"/>
  <c r="H67" i="70"/>
  <c r="D67" i="70"/>
  <c r="B67" i="70"/>
  <c r="D6" i="70"/>
  <c r="H6" i="70"/>
  <c r="J6" i="70"/>
  <c r="N6" i="70"/>
  <c r="K32" i="70"/>
  <c r="K33" i="70" s="1"/>
  <c r="B38" i="70"/>
  <c r="D38" i="70"/>
  <c r="H38" i="70"/>
  <c r="J38" i="70"/>
  <c r="N38" i="70"/>
  <c r="O67" i="70"/>
  <c r="K67" i="70"/>
  <c r="I67" i="70"/>
  <c r="E67" i="70"/>
  <c r="C67" i="70"/>
  <c r="E6" i="70"/>
  <c r="I6" i="70" s="1"/>
  <c r="K6" i="70"/>
  <c r="O6" i="70"/>
  <c r="D32" i="70"/>
  <c r="D33" i="70" s="1"/>
  <c r="J32" i="70"/>
  <c r="J33" i="70" s="1"/>
  <c r="L32" i="70"/>
  <c r="C38" i="70"/>
  <c r="E38" i="70"/>
  <c r="I38" i="70"/>
  <c r="K38" i="70"/>
  <c r="O38" i="70"/>
  <c r="J61" i="70"/>
  <c r="J62" i="70" s="1"/>
  <c r="E94" i="70"/>
  <c r="K94" i="70"/>
  <c r="K61" i="70"/>
  <c r="J94" i="70"/>
  <c r="R6" i="69"/>
  <c r="P8" i="69"/>
  <c r="H8" i="69"/>
  <c r="Q8" i="69"/>
  <c r="P96" i="68"/>
  <c r="P68" i="68"/>
  <c r="P70" i="68"/>
  <c r="P72" i="68"/>
  <c r="P74" i="68"/>
  <c r="P76" i="68"/>
  <c r="P39" i="68"/>
  <c r="P41" i="68"/>
  <c r="P43" i="68"/>
  <c r="P45" i="68"/>
  <c r="P47" i="68"/>
  <c r="P49" i="68"/>
  <c r="P51" i="68"/>
  <c r="P53" i="68"/>
  <c r="P55" i="68"/>
  <c r="F95" i="68"/>
  <c r="O95" i="68"/>
  <c r="P69" i="68"/>
  <c r="P71" i="68"/>
  <c r="P73" i="68"/>
  <c r="P75" i="68"/>
  <c r="N95" i="68"/>
  <c r="K62" i="68"/>
  <c r="P40" i="68"/>
  <c r="P42" i="68"/>
  <c r="P44" i="68"/>
  <c r="P46" i="68"/>
  <c r="P48" i="68"/>
  <c r="P50" i="68"/>
  <c r="P52" i="68"/>
  <c r="P54" i="68"/>
  <c r="P8" i="68"/>
  <c r="P10" i="68"/>
  <c r="P12" i="68"/>
  <c r="P14" i="68"/>
  <c r="P16" i="68"/>
  <c r="P18" i="68"/>
  <c r="P20" i="68"/>
  <c r="P22" i="68"/>
  <c r="P24" i="68"/>
  <c r="P26" i="68"/>
  <c r="P28" i="68"/>
  <c r="P30" i="68"/>
  <c r="F32" i="68"/>
  <c r="O32" i="68"/>
  <c r="N32" i="68"/>
  <c r="O38" i="68"/>
  <c r="K38" i="68"/>
  <c r="K67" i="68"/>
  <c r="E67" i="68"/>
  <c r="O67" i="68"/>
  <c r="I67" i="68"/>
  <c r="C67" i="68"/>
  <c r="I38" i="68"/>
  <c r="E38" i="68"/>
  <c r="C38" i="68"/>
  <c r="O6" i="68"/>
  <c r="E6" i="68"/>
  <c r="I6" i="68" s="1"/>
  <c r="K6" i="68"/>
  <c r="D33" i="68"/>
  <c r="J32" i="68"/>
  <c r="J33" i="68" s="1"/>
  <c r="D61" i="68"/>
  <c r="D62" i="68" s="1"/>
  <c r="J61" i="68"/>
  <c r="J62" i="68" s="1"/>
  <c r="N67" i="68"/>
  <c r="J67" i="68"/>
  <c r="H67" i="68"/>
  <c r="D67" i="68"/>
  <c r="B67" i="68"/>
  <c r="D6" i="68"/>
  <c r="H6" i="68"/>
  <c r="J6" i="68"/>
  <c r="N6" i="68"/>
  <c r="K32" i="68"/>
  <c r="B38" i="68"/>
  <c r="D38" i="68"/>
  <c r="H38" i="68"/>
  <c r="J38" i="68"/>
  <c r="D96" i="68"/>
  <c r="J95" i="68"/>
  <c r="K95" i="68"/>
  <c r="L6" i="67"/>
  <c r="L8" i="67" s="1"/>
  <c r="N8" i="67"/>
  <c r="R6" i="67"/>
  <c r="R7" i="67"/>
  <c r="H8" i="67"/>
  <c r="P8" i="67"/>
  <c r="Q8" i="67"/>
  <c r="P84" i="66"/>
  <c r="L32" i="66"/>
  <c r="P64" i="66"/>
  <c r="P56" i="66"/>
  <c r="P40" i="66"/>
  <c r="P8" i="66"/>
  <c r="N32" i="66"/>
  <c r="N61" i="66"/>
  <c r="J61" i="66"/>
  <c r="H61" i="66"/>
  <c r="D61" i="66"/>
  <c r="B61" i="66"/>
  <c r="D6" i="66"/>
  <c r="J6" i="66"/>
  <c r="D38" i="66"/>
  <c r="J38" i="66"/>
  <c r="H6" i="66"/>
  <c r="N6" i="66"/>
  <c r="E32" i="66"/>
  <c r="K32" i="66"/>
  <c r="O32" i="66"/>
  <c r="B38" i="66"/>
  <c r="H38" i="66"/>
  <c r="N38" i="66"/>
  <c r="E6" i="66"/>
  <c r="I6" i="66" s="1"/>
  <c r="K6" i="66"/>
  <c r="O6" i="66"/>
  <c r="J32" i="66"/>
  <c r="J33" i="66" s="1"/>
  <c r="C38" i="66"/>
  <c r="E38" i="66"/>
  <c r="I38" i="66"/>
  <c r="K38" i="66"/>
  <c r="O38" i="66"/>
  <c r="E55" i="66"/>
  <c r="K55" i="66"/>
  <c r="C61" i="66"/>
  <c r="I61" i="66"/>
  <c r="J83" i="66"/>
  <c r="J55" i="66"/>
  <c r="J56" i="66" s="1"/>
  <c r="K83" i="66"/>
  <c r="L6" i="65"/>
  <c r="L8" i="65" s="1"/>
  <c r="N8" i="65"/>
  <c r="R7" i="65"/>
  <c r="R6" i="65"/>
  <c r="H8" i="65"/>
  <c r="P8" i="65"/>
  <c r="Q8" i="65"/>
  <c r="P95" i="68" l="1"/>
  <c r="E62" i="70"/>
  <c r="R8" i="67"/>
  <c r="M8" i="69"/>
  <c r="R8" i="65"/>
  <c r="P32" i="70"/>
  <c r="E95" i="70"/>
  <c r="K62" i="70"/>
  <c r="R8" i="69"/>
  <c r="P32" i="68"/>
  <c r="K33" i="68"/>
  <c r="P32" i="66"/>
  <c r="K33" i="66"/>
  <c r="E56" i="66"/>
  <c r="E33" i="66"/>
  <c r="K56" i="66"/>
  <c r="L95" i="48" l="1"/>
  <c r="D68" i="47"/>
  <c r="D69" i="47"/>
  <c r="D70" i="47"/>
  <c r="D71" i="47"/>
  <c r="D72" i="47"/>
  <c r="D73" i="47"/>
  <c r="D74" i="47"/>
  <c r="D75" i="47"/>
  <c r="D76" i="47"/>
  <c r="D77" i="47"/>
  <c r="D78" i="47"/>
  <c r="D79" i="47"/>
  <c r="D80" i="47"/>
  <c r="D81" i="47"/>
  <c r="D82" i="47"/>
  <c r="D83" i="47"/>
  <c r="D84" i="47"/>
  <c r="D85" i="47"/>
  <c r="D86" i="47"/>
  <c r="D87" i="47"/>
  <c r="D88" i="47"/>
  <c r="D89" i="47"/>
  <c r="D90" i="47"/>
  <c r="D91" i="47"/>
  <c r="D92" i="47"/>
  <c r="D93" i="47"/>
  <c r="D94" i="47"/>
  <c r="L59" i="49" l="1"/>
  <c r="K59" i="49"/>
  <c r="E59" i="49"/>
  <c r="D59" i="49"/>
  <c r="L58" i="49"/>
  <c r="K58" i="49"/>
  <c r="E58" i="49"/>
  <c r="D58" i="49"/>
  <c r="K57" i="49"/>
  <c r="D57" i="49"/>
  <c r="L56" i="49"/>
  <c r="K56" i="49"/>
  <c r="E56" i="49"/>
  <c r="D56" i="49"/>
  <c r="O55" i="49"/>
  <c r="E55" i="49"/>
  <c r="S55" i="49" s="1"/>
  <c r="D55" i="49"/>
  <c r="F50" i="49" s="1"/>
  <c r="S54" i="49"/>
  <c r="R54" i="49"/>
  <c r="O54" i="49"/>
  <c r="M54" i="49"/>
  <c r="H54" i="49"/>
  <c r="F54" i="49"/>
  <c r="S53" i="49"/>
  <c r="R53" i="49"/>
  <c r="O53" i="49"/>
  <c r="H53" i="49"/>
  <c r="R52" i="49"/>
  <c r="M52" i="49"/>
  <c r="L52" i="49"/>
  <c r="F52" i="49"/>
  <c r="E52" i="49"/>
  <c r="G52" i="49" s="1"/>
  <c r="S51" i="49"/>
  <c r="R51" i="49"/>
  <c r="O51" i="49"/>
  <c r="N51" i="49"/>
  <c r="M51" i="49"/>
  <c r="H51" i="49"/>
  <c r="G51" i="49"/>
  <c r="F51" i="49"/>
  <c r="S50" i="49"/>
  <c r="R50" i="49"/>
  <c r="O50" i="49"/>
  <c r="N50" i="49"/>
  <c r="M50" i="49"/>
  <c r="H50" i="49"/>
  <c r="S49" i="49"/>
  <c r="R49" i="49"/>
  <c r="O49" i="49"/>
  <c r="M49" i="49"/>
  <c r="H49" i="49"/>
  <c r="F49" i="49"/>
  <c r="S48" i="49"/>
  <c r="R48" i="49"/>
  <c r="O48" i="49"/>
  <c r="H48" i="49"/>
  <c r="R47" i="49"/>
  <c r="M47" i="49"/>
  <c r="L47" i="49"/>
  <c r="O47" i="49" s="1"/>
  <c r="F47" i="49"/>
  <c r="E47" i="49"/>
  <c r="S46" i="49"/>
  <c r="R46" i="49"/>
  <c r="O46" i="49"/>
  <c r="N46" i="49"/>
  <c r="M46" i="49"/>
  <c r="H46" i="49"/>
  <c r="G46" i="49"/>
  <c r="F46" i="49"/>
  <c r="S45" i="49"/>
  <c r="R45" i="49"/>
  <c r="O45" i="49"/>
  <c r="N45" i="49"/>
  <c r="M45" i="49"/>
  <c r="H45" i="49"/>
  <c r="S44" i="49"/>
  <c r="R44" i="49"/>
  <c r="L44" i="49"/>
  <c r="K44" i="49"/>
  <c r="G44" i="49"/>
  <c r="N44" i="49" s="1"/>
  <c r="F44" i="49"/>
  <c r="M44" i="49" s="1"/>
  <c r="R43" i="49"/>
  <c r="O43" i="49"/>
  <c r="M43" i="49"/>
  <c r="K43" i="49"/>
  <c r="F43" i="49"/>
  <c r="H43" i="49" s="1"/>
  <c r="L33" i="49"/>
  <c r="L40" i="49"/>
  <c r="K40" i="49"/>
  <c r="E40" i="49"/>
  <c r="D40" i="49"/>
  <c r="L39" i="49"/>
  <c r="K39" i="49"/>
  <c r="E39" i="49"/>
  <c r="D39" i="49"/>
  <c r="K38" i="49"/>
  <c r="D38" i="49"/>
  <c r="L37" i="49"/>
  <c r="K37" i="49"/>
  <c r="E37" i="49"/>
  <c r="D37" i="49"/>
  <c r="O36" i="49"/>
  <c r="E36" i="49"/>
  <c r="S36" i="49" s="1"/>
  <c r="D36" i="49"/>
  <c r="F31" i="49" s="1"/>
  <c r="S35" i="49"/>
  <c r="R35" i="49"/>
  <c r="O35" i="49"/>
  <c r="M35" i="49"/>
  <c r="H35" i="49"/>
  <c r="F35" i="49"/>
  <c r="S34" i="49"/>
  <c r="R34" i="49"/>
  <c r="O34" i="49"/>
  <c r="H34" i="49"/>
  <c r="R33" i="49"/>
  <c r="M33" i="49"/>
  <c r="F33" i="49"/>
  <c r="E33" i="49"/>
  <c r="G33" i="49" s="1"/>
  <c r="S32" i="49"/>
  <c r="R32" i="49"/>
  <c r="O32" i="49"/>
  <c r="N32" i="49"/>
  <c r="M32" i="49"/>
  <c r="H32" i="49"/>
  <c r="G32" i="49"/>
  <c r="F32" i="49"/>
  <c r="S31" i="49"/>
  <c r="R31" i="49"/>
  <c r="O31" i="49"/>
  <c r="N31" i="49"/>
  <c r="M31" i="49"/>
  <c r="H31" i="49"/>
  <c r="S30" i="49"/>
  <c r="R30" i="49"/>
  <c r="O30" i="49"/>
  <c r="M30" i="49"/>
  <c r="H30" i="49"/>
  <c r="F30" i="49"/>
  <c r="S29" i="49"/>
  <c r="R29" i="49"/>
  <c r="O29" i="49"/>
  <c r="H29" i="49"/>
  <c r="R28" i="49"/>
  <c r="M28" i="49"/>
  <c r="L28" i="49"/>
  <c r="F28" i="49"/>
  <c r="E28" i="49"/>
  <c r="S27" i="49"/>
  <c r="R27" i="49"/>
  <c r="O27" i="49"/>
  <c r="N27" i="49"/>
  <c r="M27" i="49"/>
  <c r="H27" i="49"/>
  <c r="G27" i="49"/>
  <c r="F27" i="49"/>
  <c r="S26" i="49"/>
  <c r="R26" i="49"/>
  <c r="O26" i="49"/>
  <c r="N26" i="49"/>
  <c r="M26" i="49"/>
  <c r="H26" i="49"/>
  <c r="S25" i="49"/>
  <c r="R25" i="49"/>
  <c r="L25" i="49"/>
  <c r="K25" i="49"/>
  <c r="G25" i="49"/>
  <c r="N25" i="49" s="1"/>
  <c r="F25" i="49"/>
  <c r="M25" i="49" s="1"/>
  <c r="R24" i="49"/>
  <c r="O24" i="49"/>
  <c r="M24" i="49"/>
  <c r="K24" i="49"/>
  <c r="F24" i="49"/>
  <c r="H24" i="49" s="1"/>
  <c r="M55" i="49" l="1"/>
  <c r="F45" i="49"/>
  <c r="F55" i="49" s="1"/>
  <c r="H59" i="49"/>
  <c r="N55" i="49"/>
  <c r="P55" i="49" s="1"/>
  <c r="L38" i="49"/>
  <c r="N39" i="49" s="1"/>
  <c r="M36" i="49"/>
  <c r="I27" i="49"/>
  <c r="T27" i="49"/>
  <c r="P31" i="49"/>
  <c r="I33" i="49"/>
  <c r="T34" i="49"/>
  <c r="G45" i="49"/>
  <c r="I46" i="49"/>
  <c r="T46" i="49"/>
  <c r="T49" i="49"/>
  <c r="G50" i="49"/>
  <c r="I50" i="49" s="1"/>
  <c r="T53" i="49"/>
  <c r="H56" i="49"/>
  <c r="O56" i="49"/>
  <c r="R57" i="49"/>
  <c r="H40" i="49"/>
  <c r="H58" i="49"/>
  <c r="O39" i="49"/>
  <c r="N48" i="49"/>
  <c r="P48" i="49" s="1"/>
  <c r="T50" i="49"/>
  <c r="T54" i="49"/>
  <c r="F56" i="49"/>
  <c r="R56" i="49"/>
  <c r="F57" i="49"/>
  <c r="F58" i="49"/>
  <c r="R58" i="49"/>
  <c r="R59" i="49"/>
  <c r="T29" i="49"/>
  <c r="T45" i="49"/>
  <c r="P46" i="49"/>
  <c r="T48" i="49"/>
  <c r="P50" i="49"/>
  <c r="P51" i="49"/>
  <c r="T51" i="49"/>
  <c r="H52" i="49"/>
  <c r="G53" i="49"/>
  <c r="I53" i="49" s="1"/>
  <c r="G54" i="49"/>
  <c r="I54" i="49" s="1"/>
  <c r="O58" i="49"/>
  <c r="S59" i="49"/>
  <c r="N53" i="49"/>
  <c r="P53" i="49" s="1"/>
  <c r="O52" i="49"/>
  <c r="N54" i="49"/>
  <c r="P54" i="49" s="1"/>
  <c r="N52" i="49"/>
  <c r="P52" i="49" s="1"/>
  <c r="E57" i="49"/>
  <c r="G59" i="49" s="1"/>
  <c r="G49" i="49"/>
  <c r="I49" i="49" s="1"/>
  <c r="G48" i="49"/>
  <c r="I48" i="49" s="1"/>
  <c r="H47" i="49"/>
  <c r="G47" i="49"/>
  <c r="I47" i="49" s="1"/>
  <c r="L57" i="49"/>
  <c r="N59" i="49" s="1"/>
  <c r="I51" i="49"/>
  <c r="I52" i="49"/>
  <c r="S52" i="49"/>
  <c r="T52" i="49" s="1"/>
  <c r="H55" i="49"/>
  <c r="R55" i="49"/>
  <c r="T55" i="49" s="1"/>
  <c r="G56" i="49"/>
  <c r="N56" i="49"/>
  <c r="S56" i="49"/>
  <c r="M57" i="49"/>
  <c r="S58" i="49"/>
  <c r="F59" i="49"/>
  <c r="M59" i="49"/>
  <c r="O59" i="49"/>
  <c r="P45" i="49"/>
  <c r="N47" i="49"/>
  <c r="P47" i="49" s="1"/>
  <c r="S47" i="49"/>
  <c r="T47" i="49" s="1"/>
  <c r="N49" i="49"/>
  <c r="P49" i="49" s="1"/>
  <c r="M56" i="49"/>
  <c r="M58" i="49"/>
  <c r="T35" i="49"/>
  <c r="T32" i="49"/>
  <c r="N29" i="49"/>
  <c r="P29" i="49" s="1"/>
  <c r="O28" i="49"/>
  <c r="P27" i="49"/>
  <c r="O37" i="49"/>
  <c r="H33" i="49"/>
  <c r="S33" i="49"/>
  <c r="T33" i="49" s="1"/>
  <c r="G34" i="49"/>
  <c r="I34" i="49" s="1"/>
  <c r="G35" i="49"/>
  <c r="I35" i="49" s="1"/>
  <c r="G26" i="49"/>
  <c r="G31" i="49"/>
  <c r="I31" i="49" s="1"/>
  <c r="T31" i="49"/>
  <c r="I32" i="49"/>
  <c r="H37" i="49"/>
  <c r="F39" i="49"/>
  <c r="R38" i="49"/>
  <c r="R39" i="49"/>
  <c r="R40" i="49"/>
  <c r="T30" i="49"/>
  <c r="H39" i="49"/>
  <c r="S40" i="49"/>
  <c r="F26" i="49"/>
  <c r="F36" i="49" s="1"/>
  <c r="T26" i="49"/>
  <c r="F37" i="49"/>
  <c r="R37" i="49"/>
  <c r="F38" i="49"/>
  <c r="E38" i="49"/>
  <c r="G30" i="49"/>
  <c r="I30" i="49" s="1"/>
  <c r="G29" i="49"/>
  <c r="I29" i="49" s="1"/>
  <c r="H28" i="49"/>
  <c r="G28" i="49"/>
  <c r="I28" i="49" s="1"/>
  <c r="O38" i="49"/>
  <c r="N36" i="49"/>
  <c r="P36" i="49" s="1"/>
  <c r="P32" i="49"/>
  <c r="N34" i="49"/>
  <c r="P34" i="49" s="1"/>
  <c r="O33" i="49"/>
  <c r="N35" i="49"/>
  <c r="P35" i="49" s="1"/>
  <c r="N33" i="49"/>
  <c r="P33" i="49" s="1"/>
  <c r="H36" i="49"/>
  <c r="R36" i="49"/>
  <c r="T36" i="49" s="1"/>
  <c r="G37" i="49"/>
  <c r="N37" i="49"/>
  <c r="S37" i="49"/>
  <c r="M38" i="49"/>
  <c r="S39" i="49"/>
  <c r="F40" i="49"/>
  <c r="M40" i="49"/>
  <c r="O40" i="49"/>
  <c r="P26" i="49"/>
  <c r="N28" i="49"/>
  <c r="P28" i="49" s="1"/>
  <c r="S28" i="49"/>
  <c r="T28" i="49" s="1"/>
  <c r="N30" i="49"/>
  <c r="P30" i="49" s="1"/>
  <c r="M37" i="49"/>
  <c r="M39" i="49"/>
  <c r="N40" i="49"/>
  <c r="R8" i="49"/>
  <c r="S8" i="49"/>
  <c r="R9" i="49"/>
  <c r="R10" i="49"/>
  <c r="S10" i="49"/>
  <c r="R11" i="49"/>
  <c r="S11" i="49"/>
  <c r="R12" i="49"/>
  <c r="S12" i="49"/>
  <c r="R13" i="49"/>
  <c r="S13" i="49"/>
  <c r="R14" i="49"/>
  <c r="R15" i="49"/>
  <c r="S15" i="49"/>
  <c r="R16" i="49"/>
  <c r="S16" i="49"/>
  <c r="L14" i="49"/>
  <c r="N14" i="49" s="1"/>
  <c r="L21" i="49"/>
  <c r="K21" i="49"/>
  <c r="L20" i="49"/>
  <c r="K20" i="49"/>
  <c r="K19" i="49"/>
  <c r="L18" i="49"/>
  <c r="N18" i="49" s="1"/>
  <c r="K18" i="49"/>
  <c r="O10" i="49"/>
  <c r="O11" i="49"/>
  <c r="O12" i="49"/>
  <c r="O13" i="49"/>
  <c r="O15" i="49"/>
  <c r="O16" i="49"/>
  <c r="O17" i="49"/>
  <c r="M16" i="49"/>
  <c r="N15" i="49"/>
  <c r="P15" i="49" s="1"/>
  <c r="M14" i="49"/>
  <c r="N13" i="49"/>
  <c r="M13" i="49"/>
  <c r="N12" i="49"/>
  <c r="M12" i="49"/>
  <c r="M11" i="49"/>
  <c r="M9" i="49"/>
  <c r="N8" i="49"/>
  <c r="M8" i="49"/>
  <c r="N7" i="49"/>
  <c r="M7" i="49"/>
  <c r="L9" i="49"/>
  <c r="F16" i="49"/>
  <c r="G13" i="49"/>
  <c r="F14" i="49"/>
  <c r="F13" i="49"/>
  <c r="F11" i="49"/>
  <c r="F9" i="49"/>
  <c r="G8" i="49"/>
  <c r="F8" i="49"/>
  <c r="E17" i="49"/>
  <c r="S17" i="49" s="1"/>
  <c r="E18" i="49"/>
  <c r="E20" i="49"/>
  <c r="E21" i="49"/>
  <c r="D21" i="49"/>
  <c r="D20" i="49"/>
  <c r="D19" i="49"/>
  <c r="D18" i="49"/>
  <c r="D17" i="49"/>
  <c r="R17" i="49" s="1"/>
  <c r="E14" i="49"/>
  <c r="G16" i="49" s="1"/>
  <c r="H8" i="49"/>
  <c r="H10" i="49"/>
  <c r="H11" i="49"/>
  <c r="H12" i="49"/>
  <c r="H13" i="49"/>
  <c r="H15" i="49"/>
  <c r="H16" i="49"/>
  <c r="E9" i="49"/>
  <c r="G10" i="49" s="1"/>
  <c r="I10" i="49" s="1"/>
  <c r="O8" i="49"/>
  <c r="S7" i="49"/>
  <c r="R7" i="49"/>
  <c r="O7" i="49"/>
  <c r="H7" i="49"/>
  <c r="S6" i="49"/>
  <c r="R6" i="49"/>
  <c r="L6" i="49"/>
  <c r="K6" i="49"/>
  <c r="G6" i="49"/>
  <c r="N6" i="49" s="1"/>
  <c r="F6" i="49"/>
  <c r="M6" i="49" s="1"/>
  <c r="R5" i="49"/>
  <c r="O5" i="49"/>
  <c r="M5" i="49"/>
  <c r="K5" i="49"/>
  <c r="F5" i="49"/>
  <c r="H5" i="49" s="1"/>
  <c r="T37" i="49" l="1"/>
  <c r="S38" i="49"/>
  <c r="T38" i="49" s="1"/>
  <c r="N38" i="49"/>
  <c r="P38" i="49" s="1"/>
  <c r="T39" i="49"/>
  <c r="N58" i="49"/>
  <c r="P58" i="49" s="1"/>
  <c r="T59" i="49"/>
  <c r="I45" i="49"/>
  <c r="H18" i="49"/>
  <c r="I13" i="49"/>
  <c r="N16" i="49"/>
  <c r="M17" i="49"/>
  <c r="T56" i="49"/>
  <c r="N17" i="49"/>
  <c r="H17" i="49"/>
  <c r="G39" i="49"/>
  <c r="I39" i="49" s="1"/>
  <c r="F18" i="49"/>
  <c r="G18" i="49"/>
  <c r="O20" i="49"/>
  <c r="O21" i="49"/>
  <c r="T13" i="49"/>
  <c r="T12" i="49"/>
  <c r="T58" i="49"/>
  <c r="G58" i="49"/>
  <c r="I58" i="49" s="1"/>
  <c r="I56" i="49"/>
  <c r="G55" i="49"/>
  <c r="I55" i="49" s="1"/>
  <c r="T10" i="49"/>
  <c r="S9" i="49"/>
  <c r="P12" i="49"/>
  <c r="P13" i="49"/>
  <c r="S14" i="49"/>
  <c r="T14" i="49" s="1"/>
  <c r="O18" i="49"/>
  <c r="S20" i="49"/>
  <c r="S21" i="49"/>
  <c r="T15" i="49"/>
  <c r="T8" i="49"/>
  <c r="G40" i="49"/>
  <c r="I40" i="49" s="1"/>
  <c r="T17" i="49"/>
  <c r="H9" i="49"/>
  <c r="E19" i="49"/>
  <c r="G19" i="49" s="1"/>
  <c r="F7" i="49"/>
  <c r="F12" i="49"/>
  <c r="G11" i="49"/>
  <c r="G15" i="49"/>
  <c r="I15" i="49" s="1"/>
  <c r="H14" i="49"/>
  <c r="H20" i="49"/>
  <c r="N10" i="49"/>
  <c r="P10" i="49" s="1"/>
  <c r="N11" i="49"/>
  <c r="P11" i="49" s="1"/>
  <c r="R18" i="49"/>
  <c r="T16" i="49"/>
  <c r="T11" i="49"/>
  <c r="T9" i="49"/>
  <c r="G36" i="49"/>
  <c r="I36" i="49" s="1"/>
  <c r="G7" i="49"/>
  <c r="G12" i="49"/>
  <c r="G9" i="49"/>
  <c r="I9" i="49" s="1"/>
  <c r="G14" i="49"/>
  <c r="I14" i="49" s="1"/>
  <c r="N9" i="49"/>
  <c r="P9" i="49" s="1"/>
  <c r="P14" i="49"/>
  <c r="O9" i="49"/>
  <c r="L19" i="49"/>
  <c r="O19" i="49" s="1"/>
  <c r="R20" i="49"/>
  <c r="S18" i="49"/>
  <c r="I59" i="49"/>
  <c r="S57" i="49"/>
  <c r="T57" i="49" s="1"/>
  <c r="N57" i="49"/>
  <c r="P57" i="49" s="1"/>
  <c r="O57" i="49"/>
  <c r="P59" i="49"/>
  <c r="P56" i="49"/>
  <c r="G57" i="49"/>
  <c r="I57" i="49" s="1"/>
  <c r="H57" i="49"/>
  <c r="I26" i="49"/>
  <c r="I37" i="49"/>
  <c r="T40" i="49"/>
  <c r="P40" i="49"/>
  <c r="P39" i="49"/>
  <c r="P37" i="49"/>
  <c r="G38" i="49"/>
  <c r="I38" i="49" s="1"/>
  <c r="H38" i="49"/>
  <c r="R21" i="49"/>
  <c r="F21" i="49"/>
  <c r="I16" i="49"/>
  <c r="R19" i="49"/>
  <c r="F19" i="49"/>
  <c r="F20" i="49"/>
  <c r="H21" i="49"/>
  <c r="I11" i="49"/>
  <c r="P16" i="49"/>
  <c r="O14" i="49"/>
  <c r="M18" i="49"/>
  <c r="P18" i="49" s="1"/>
  <c r="M19" i="49"/>
  <c r="M20" i="49"/>
  <c r="M21" i="49"/>
  <c r="I8" i="49"/>
  <c r="T7" i="49"/>
  <c r="P7" i="49"/>
  <c r="P8" i="49"/>
  <c r="O96" i="48"/>
  <c r="N96" i="48"/>
  <c r="L96" i="48"/>
  <c r="K96" i="48"/>
  <c r="J96" i="48"/>
  <c r="F96" i="48"/>
  <c r="C95" i="48"/>
  <c r="B95" i="48"/>
  <c r="D95" i="48" s="1"/>
  <c r="K94" i="48"/>
  <c r="E94" i="48"/>
  <c r="D94" i="48"/>
  <c r="K93" i="48"/>
  <c r="E93" i="48"/>
  <c r="D93" i="48"/>
  <c r="K92" i="48"/>
  <c r="E92" i="48"/>
  <c r="D92" i="48"/>
  <c r="K91" i="48"/>
  <c r="E91" i="48"/>
  <c r="D91" i="48"/>
  <c r="K90" i="48"/>
  <c r="E90" i="48"/>
  <c r="D90" i="48"/>
  <c r="K89" i="48"/>
  <c r="E89" i="48"/>
  <c r="D89" i="48"/>
  <c r="K88" i="48"/>
  <c r="E88" i="48"/>
  <c r="D88" i="48"/>
  <c r="K87" i="48"/>
  <c r="E87" i="48"/>
  <c r="D87" i="48"/>
  <c r="K86" i="48"/>
  <c r="E86" i="48"/>
  <c r="D86" i="48"/>
  <c r="K85" i="48"/>
  <c r="E85" i="48"/>
  <c r="D85" i="48"/>
  <c r="K84" i="48"/>
  <c r="E84" i="48"/>
  <c r="D84" i="48"/>
  <c r="K83" i="48"/>
  <c r="E83" i="48"/>
  <c r="D83" i="48"/>
  <c r="K82" i="48"/>
  <c r="E82" i="48"/>
  <c r="D82" i="48"/>
  <c r="L81" i="48"/>
  <c r="K81" i="48"/>
  <c r="F81" i="48"/>
  <c r="E81" i="48"/>
  <c r="D81" i="48"/>
  <c r="K80" i="48"/>
  <c r="F80" i="48"/>
  <c r="E80" i="48"/>
  <c r="D80" i="48"/>
  <c r="K79" i="48"/>
  <c r="E79" i="48"/>
  <c r="D79" i="48"/>
  <c r="O78" i="48"/>
  <c r="N78" i="48"/>
  <c r="L78" i="48"/>
  <c r="K78" i="48"/>
  <c r="F78" i="48"/>
  <c r="E78" i="48"/>
  <c r="D78" i="48"/>
  <c r="O77" i="48"/>
  <c r="N77" i="48"/>
  <c r="L77" i="48"/>
  <c r="K77" i="48"/>
  <c r="F77" i="48"/>
  <c r="E77" i="48"/>
  <c r="D77" i="48"/>
  <c r="O76" i="48"/>
  <c r="N76" i="48"/>
  <c r="L76" i="48"/>
  <c r="K76" i="48"/>
  <c r="F76" i="48"/>
  <c r="E76" i="48"/>
  <c r="D76" i="48"/>
  <c r="O75" i="48"/>
  <c r="N75" i="48"/>
  <c r="L75" i="48"/>
  <c r="K75" i="48"/>
  <c r="F75" i="48"/>
  <c r="E75" i="48"/>
  <c r="D75" i="48"/>
  <c r="O74" i="48"/>
  <c r="N74" i="48"/>
  <c r="L74" i="48"/>
  <c r="K74" i="48"/>
  <c r="F74" i="48"/>
  <c r="E74" i="48"/>
  <c r="D74" i="48"/>
  <c r="O73" i="48"/>
  <c r="N73" i="48"/>
  <c r="L73" i="48"/>
  <c r="K73" i="48"/>
  <c r="F73" i="48"/>
  <c r="E73" i="48"/>
  <c r="D73" i="48"/>
  <c r="O72" i="48"/>
  <c r="N72" i="48"/>
  <c r="L72" i="48"/>
  <c r="K72" i="48"/>
  <c r="F72" i="48"/>
  <c r="E72" i="48"/>
  <c r="D72" i="48"/>
  <c r="O71" i="48"/>
  <c r="N71" i="48"/>
  <c r="L71" i="48"/>
  <c r="K71" i="48"/>
  <c r="F71" i="48"/>
  <c r="E71" i="48"/>
  <c r="D71" i="48"/>
  <c r="O70" i="48"/>
  <c r="N70" i="48"/>
  <c r="L70" i="48"/>
  <c r="K70" i="48"/>
  <c r="F70" i="48"/>
  <c r="E70" i="48"/>
  <c r="D70" i="48"/>
  <c r="O69" i="48"/>
  <c r="N69" i="48"/>
  <c r="L69" i="48"/>
  <c r="K69" i="48"/>
  <c r="F69" i="48"/>
  <c r="E69" i="48"/>
  <c r="D69" i="48"/>
  <c r="O68" i="48"/>
  <c r="N68" i="48"/>
  <c r="L68" i="48"/>
  <c r="K68" i="48"/>
  <c r="F68" i="48"/>
  <c r="E68" i="48"/>
  <c r="D68" i="48"/>
  <c r="N66" i="48"/>
  <c r="J66" i="48"/>
  <c r="H66" i="48"/>
  <c r="D66" i="48"/>
  <c r="B66" i="48"/>
  <c r="O62" i="48"/>
  <c r="N62" i="48"/>
  <c r="L62" i="48"/>
  <c r="F62" i="48"/>
  <c r="E61" i="48"/>
  <c r="K60" i="48"/>
  <c r="J60" i="48"/>
  <c r="E60" i="48"/>
  <c r="D60" i="48"/>
  <c r="O59" i="48"/>
  <c r="N59" i="48"/>
  <c r="K59" i="48"/>
  <c r="J59" i="48"/>
  <c r="F59" i="48"/>
  <c r="E59" i="48"/>
  <c r="D59" i="48"/>
  <c r="K58" i="48"/>
  <c r="J58" i="48"/>
  <c r="E58" i="48"/>
  <c r="D58" i="48"/>
  <c r="O57" i="48"/>
  <c r="N57" i="48"/>
  <c r="L57" i="48"/>
  <c r="K57" i="48"/>
  <c r="J57" i="48"/>
  <c r="F57" i="48"/>
  <c r="E57" i="48"/>
  <c r="D57" i="48"/>
  <c r="K56" i="48"/>
  <c r="J56" i="48"/>
  <c r="E56" i="48"/>
  <c r="D56" i="48"/>
  <c r="K55" i="48"/>
  <c r="J55" i="48"/>
  <c r="E55" i="48"/>
  <c r="D55" i="48"/>
  <c r="K54" i="48"/>
  <c r="J54" i="48"/>
  <c r="E54" i="48"/>
  <c r="D54" i="48"/>
  <c r="K53" i="48"/>
  <c r="J53" i="48"/>
  <c r="E53" i="48"/>
  <c r="D53" i="48"/>
  <c r="K52" i="48"/>
  <c r="J52" i="48"/>
  <c r="E52" i="48"/>
  <c r="D52" i="48"/>
  <c r="K51" i="48"/>
  <c r="J51" i="48"/>
  <c r="E51" i="48"/>
  <c r="D51" i="48"/>
  <c r="K50" i="48"/>
  <c r="J50" i="48"/>
  <c r="E50" i="48"/>
  <c r="D50" i="48"/>
  <c r="O49" i="48"/>
  <c r="N49" i="48"/>
  <c r="L49" i="48"/>
  <c r="K49" i="48"/>
  <c r="J49" i="48"/>
  <c r="F49" i="48"/>
  <c r="E49" i="48"/>
  <c r="D49" i="48"/>
  <c r="O48" i="48"/>
  <c r="N48" i="48"/>
  <c r="L48" i="48"/>
  <c r="K48" i="48"/>
  <c r="J48" i="48"/>
  <c r="F48" i="48"/>
  <c r="E48" i="48"/>
  <c r="D48" i="48"/>
  <c r="O47" i="48"/>
  <c r="N47" i="48"/>
  <c r="L47" i="48"/>
  <c r="K47" i="48"/>
  <c r="J47" i="48"/>
  <c r="F47" i="48"/>
  <c r="E47" i="48"/>
  <c r="D47" i="48"/>
  <c r="O46" i="48"/>
  <c r="N46" i="48"/>
  <c r="L46" i="48"/>
  <c r="K46" i="48"/>
  <c r="J46" i="48"/>
  <c r="F46" i="48"/>
  <c r="E46" i="48"/>
  <c r="D46" i="48"/>
  <c r="O45" i="48"/>
  <c r="N45" i="48"/>
  <c r="L45" i="48"/>
  <c r="K45" i="48"/>
  <c r="J45" i="48"/>
  <c r="F45" i="48"/>
  <c r="E45" i="48"/>
  <c r="D45" i="48"/>
  <c r="O44" i="48"/>
  <c r="N44" i="48"/>
  <c r="L44" i="48"/>
  <c r="K44" i="48"/>
  <c r="J44" i="48"/>
  <c r="F44" i="48"/>
  <c r="E44" i="48"/>
  <c r="D44" i="48"/>
  <c r="O43" i="48"/>
  <c r="N43" i="48"/>
  <c r="L43" i="48"/>
  <c r="K43" i="48"/>
  <c r="J43" i="48"/>
  <c r="F43" i="48"/>
  <c r="E43" i="48"/>
  <c r="D43" i="48"/>
  <c r="O42" i="48"/>
  <c r="N42" i="48"/>
  <c r="L42" i="48"/>
  <c r="K42" i="48"/>
  <c r="J42" i="48"/>
  <c r="F42" i="48"/>
  <c r="E42" i="48"/>
  <c r="D42" i="48"/>
  <c r="O41" i="48"/>
  <c r="N41" i="48"/>
  <c r="L41" i="48"/>
  <c r="K41" i="48"/>
  <c r="J41" i="48"/>
  <c r="F41" i="48"/>
  <c r="E41" i="48"/>
  <c r="D41" i="48"/>
  <c r="O40" i="48"/>
  <c r="N40" i="48"/>
  <c r="L40" i="48"/>
  <c r="K40" i="48"/>
  <c r="J40" i="48"/>
  <c r="F40" i="48"/>
  <c r="E40" i="48"/>
  <c r="D40" i="48"/>
  <c r="O39" i="48"/>
  <c r="N39" i="48"/>
  <c r="L39" i="48"/>
  <c r="K39" i="48"/>
  <c r="J39" i="48"/>
  <c r="F39" i="48"/>
  <c r="E39" i="48"/>
  <c r="D39" i="48"/>
  <c r="P37" i="48"/>
  <c r="P66" i="48" s="1"/>
  <c r="N37" i="48"/>
  <c r="J37" i="48"/>
  <c r="H37" i="48"/>
  <c r="D37" i="48"/>
  <c r="B37" i="48"/>
  <c r="O33" i="48"/>
  <c r="N33" i="48"/>
  <c r="L33" i="48"/>
  <c r="F33" i="48"/>
  <c r="D32" i="48"/>
  <c r="K31" i="48"/>
  <c r="J31" i="48"/>
  <c r="E31" i="48"/>
  <c r="D31" i="48"/>
  <c r="K30" i="48"/>
  <c r="J30" i="48"/>
  <c r="F30" i="48"/>
  <c r="E30" i="48"/>
  <c r="D30" i="48"/>
  <c r="K29" i="48"/>
  <c r="J29" i="48"/>
  <c r="E29" i="48"/>
  <c r="D29" i="48"/>
  <c r="K28" i="48"/>
  <c r="J28" i="48"/>
  <c r="E28" i="48"/>
  <c r="D28" i="48"/>
  <c r="O27" i="48"/>
  <c r="N27" i="48"/>
  <c r="L27" i="48"/>
  <c r="K27" i="48"/>
  <c r="J27" i="48"/>
  <c r="F27" i="48"/>
  <c r="E27" i="48"/>
  <c r="D27" i="48"/>
  <c r="O26" i="48"/>
  <c r="N26" i="48"/>
  <c r="L26" i="48"/>
  <c r="K26" i="48"/>
  <c r="J26" i="48"/>
  <c r="F26" i="48"/>
  <c r="E26" i="48"/>
  <c r="D26" i="48"/>
  <c r="O25" i="48"/>
  <c r="N25" i="48"/>
  <c r="L25" i="48"/>
  <c r="K25" i="48"/>
  <c r="J25" i="48"/>
  <c r="F25" i="48"/>
  <c r="E25" i="48"/>
  <c r="D25" i="48"/>
  <c r="O24" i="48"/>
  <c r="N24" i="48"/>
  <c r="L24" i="48"/>
  <c r="K24" i="48"/>
  <c r="J24" i="48"/>
  <c r="F24" i="48"/>
  <c r="E24" i="48"/>
  <c r="D24" i="48"/>
  <c r="O23" i="48"/>
  <c r="N23" i="48"/>
  <c r="L23" i="48"/>
  <c r="K23" i="48"/>
  <c r="J23" i="48"/>
  <c r="F23" i="48"/>
  <c r="E23" i="48"/>
  <c r="D23" i="48"/>
  <c r="O22" i="48"/>
  <c r="N22" i="48"/>
  <c r="L22" i="48"/>
  <c r="K22" i="48"/>
  <c r="J22" i="48"/>
  <c r="F22" i="48"/>
  <c r="E22" i="48"/>
  <c r="D22" i="48"/>
  <c r="O21" i="48"/>
  <c r="N21" i="48"/>
  <c r="L21" i="48"/>
  <c r="K21" i="48"/>
  <c r="J21" i="48"/>
  <c r="F21" i="48"/>
  <c r="E21" i="48"/>
  <c r="D21" i="48"/>
  <c r="O20" i="48"/>
  <c r="N20" i="48"/>
  <c r="L20" i="48"/>
  <c r="K20" i="48"/>
  <c r="J20" i="48"/>
  <c r="F20" i="48"/>
  <c r="E20" i="48"/>
  <c r="D20" i="48"/>
  <c r="O19" i="48"/>
  <c r="N19" i="48"/>
  <c r="L19" i="48"/>
  <c r="K19" i="48"/>
  <c r="J19" i="48"/>
  <c r="F19" i="48"/>
  <c r="E19" i="48"/>
  <c r="D19" i="48"/>
  <c r="O18" i="48"/>
  <c r="N18" i="48"/>
  <c r="L18" i="48"/>
  <c r="K18" i="48"/>
  <c r="J18" i="48"/>
  <c r="F18" i="48"/>
  <c r="E18" i="48"/>
  <c r="D18" i="48"/>
  <c r="O17" i="48"/>
  <c r="N17" i="48"/>
  <c r="L17" i="48"/>
  <c r="K17" i="48"/>
  <c r="J17" i="48"/>
  <c r="F17" i="48"/>
  <c r="E17" i="48"/>
  <c r="D17" i="48"/>
  <c r="O16" i="48"/>
  <c r="N16" i="48"/>
  <c r="L16" i="48"/>
  <c r="K16" i="48"/>
  <c r="J16" i="48"/>
  <c r="F16" i="48"/>
  <c r="E16" i="48"/>
  <c r="D16" i="48"/>
  <c r="O15" i="48"/>
  <c r="N15" i="48"/>
  <c r="L15" i="48"/>
  <c r="K15" i="48"/>
  <c r="J15" i="48"/>
  <c r="F15" i="48"/>
  <c r="E15" i="48"/>
  <c r="D15" i="48"/>
  <c r="O14" i="48"/>
  <c r="N14" i="48"/>
  <c r="L14" i="48"/>
  <c r="K14" i="48"/>
  <c r="J14" i="48"/>
  <c r="F14" i="48"/>
  <c r="E14" i="48"/>
  <c r="D14" i="48"/>
  <c r="O13" i="48"/>
  <c r="N13" i="48"/>
  <c r="L13" i="48"/>
  <c r="K13" i="48"/>
  <c r="J13" i="48"/>
  <c r="F13" i="48"/>
  <c r="E13" i="48"/>
  <c r="D13" i="48"/>
  <c r="O12" i="48"/>
  <c r="N12" i="48"/>
  <c r="L12" i="48"/>
  <c r="K12" i="48"/>
  <c r="J12" i="48"/>
  <c r="F12" i="48"/>
  <c r="E12" i="48"/>
  <c r="D12" i="48"/>
  <c r="O11" i="48"/>
  <c r="N11" i="48"/>
  <c r="L11" i="48"/>
  <c r="K11" i="48"/>
  <c r="J11" i="48"/>
  <c r="F11" i="48"/>
  <c r="E11" i="48"/>
  <c r="D11" i="48"/>
  <c r="O10" i="48"/>
  <c r="N10" i="48"/>
  <c r="L10" i="48"/>
  <c r="K10" i="48"/>
  <c r="J10" i="48"/>
  <c r="F10" i="48"/>
  <c r="E10" i="48"/>
  <c r="D10" i="48"/>
  <c r="O9" i="48"/>
  <c r="N9" i="48"/>
  <c r="L9" i="48"/>
  <c r="K9" i="48"/>
  <c r="J9" i="48"/>
  <c r="F9" i="48"/>
  <c r="E9" i="48"/>
  <c r="D9" i="48"/>
  <c r="O8" i="48"/>
  <c r="N8" i="48"/>
  <c r="L8" i="48"/>
  <c r="K8" i="48"/>
  <c r="J8" i="48"/>
  <c r="F8" i="48"/>
  <c r="E8" i="48"/>
  <c r="D8" i="48"/>
  <c r="O7" i="48"/>
  <c r="N7" i="48"/>
  <c r="L7" i="48"/>
  <c r="K7" i="48"/>
  <c r="J7" i="48"/>
  <c r="F7" i="48"/>
  <c r="E7" i="48"/>
  <c r="D7" i="48"/>
  <c r="C6" i="48"/>
  <c r="B6" i="48"/>
  <c r="N5" i="48"/>
  <c r="J5" i="48"/>
  <c r="H5" i="48"/>
  <c r="D5" i="48"/>
  <c r="O96" i="47"/>
  <c r="N96" i="47"/>
  <c r="L96" i="47"/>
  <c r="K96" i="47"/>
  <c r="J96" i="47"/>
  <c r="F96" i="47"/>
  <c r="K94" i="47"/>
  <c r="E94" i="47"/>
  <c r="K93" i="47"/>
  <c r="E93" i="47"/>
  <c r="K92" i="47"/>
  <c r="E92" i="47"/>
  <c r="K91" i="47"/>
  <c r="E91" i="47"/>
  <c r="K90" i="47"/>
  <c r="E90" i="47"/>
  <c r="K89" i="47"/>
  <c r="E89" i="47"/>
  <c r="E88" i="47"/>
  <c r="K87" i="47"/>
  <c r="E87" i="47"/>
  <c r="K86" i="47"/>
  <c r="E86" i="47"/>
  <c r="K85" i="47"/>
  <c r="E85" i="47"/>
  <c r="K84" i="47"/>
  <c r="E84" i="47"/>
  <c r="K83" i="47"/>
  <c r="E83" i="47"/>
  <c r="K82" i="47"/>
  <c r="E82" i="47"/>
  <c r="K81" i="47"/>
  <c r="E81" i="47"/>
  <c r="K80" i="47"/>
  <c r="E80" i="47"/>
  <c r="K79" i="47"/>
  <c r="E79" i="47"/>
  <c r="K78" i="47"/>
  <c r="E78" i="47"/>
  <c r="K77" i="47"/>
  <c r="E77" i="47"/>
  <c r="O76" i="47"/>
  <c r="N76" i="47"/>
  <c r="L76" i="47"/>
  <c r="K76" i="47"/>
  <c r="F76" i="47"/>
  <c r="E76" i="47"/>
  <c r="O75" i="47"/>
  <c r="N75" i="47"/>
  <c r="L75" i="47"/>
  <c r="K75" i="47"/>
  <c r="F75" i="47"/>
  <c r="E75" i="47"/>
  <c r="O74" i="47"/>
  <c r="N74" i="47"/>
  <c r="L74" i="47"/>
  <c r="K74" i="47"/>
  <c r="F74" i="47"/>
  <c r="E74" i="47"/>
  <c r="K73" i="47"/>
  <c r="E73" i="47"/>
  <c r="O72" i="47"/>
  <c r="N72" i="47"/>
  <c r="L72" i="47"/>
  <c r="K72" i="47"/>
  <c r="F72" i="47"/>
  <c r="E72" i="47"/>
  <c r="O71" i="47"/>
  <c r="N71" i="47"/>
  <c r="L71" i="47"/>
  <c r="K71" i="47"/>
  <c r="F71" i="47"/>
  <c r="E71" i="47"/>
  <c r="O70" i="47"/>
  <c r="N70" i="47"/>
  <c r="L70" i="47"/>
  <c r="K70" i="47"/>
  <c r="F70" i="47"/>
  <c r="E70" i="47"/>
  <c r="O69" i="47"/>
  <c r="N69" i="47"/>
  <c r="L69" i="47"/>
  <c r="K69" i="47"/>
  <c r="F69" i="47"/>
  <c r="E69" i="47"/>
  <c r="O68" i="47"/>
  <c r="N68" i="47"/>
  <c r="L68" i="47"/>
  <c r="K68" i="47"/>
  <c r="F68" i="47"/>
  <c r="E68" i="47"/>
  <c r="N66" i="47"/>
  <c r="J66" i="47"/>
  <c r="H66" i="47"/>
  <c r="D66" i="47"/>
  <c r="B66" i="47"/>
  <c r="O62" i="47"/>
  <c r="N62" i="47"/>
  <c r="L62" i="47"/>
  <c r="F62" i="47"/>
  <c r="I61" i="47"/>
  <c r="H61" i="47"/>
  <c r="C61" i="47"/>
  <c r="B61" i="47"/>
  <c r="K60" i="47"/>
  <c r="J60" i="47"/>
  <c r="E60" i="47"/>
  <c r="D60" i="47"/>
  <c r="K59" i="47"/>
  <c r="J59" i="47"/>
  <c r="E59" i="47"/>
  <c r="D59" i="47"/>
  <c r="K58" i="47"/>
  <c r="J58" i="47"/>
  <c r="E58" i="47"/>
  <c r="D58" i="47"/>
  <c r="K57" i="47"/>
  <c r="J57" i="47"/>
  <c r="E57" i="47"/>
  <c r="D57" i="47"/>
  <c r="K56" i="47"/>
  <c r="J56" i="47"/>
  <c r="E56" i="47"/>
  <c r="D56" i="47"/>
  <c r="K55" i="47"/>
  <c r="J55" i="47"/>
  <c r="E55" i="47"/>
  <c r="D55" i="47"/>
  <c r="K54" i="47"/>
  <c r="J54" i="47"/>
  <c r="E54" i="47"/>
  <c r="D54" i="47"/>
  <c r="K53" i="47"/>
  <c r="J53" i="47"/>
  <c r="E53" i="47"/>
  <c r="D53" i="47"/>
  <c r="K52" i="47"/>
  <c r="J52" i="47"/>
  <c r="E52" i="47"/>
  <c r="D52" i="47"/>
  <c r="K51" i="47"/>
  <c r="J51" i="47"/>
  <c r="E51" i="47"/>
  <c r="D51" i="47"/>
  <c r="K50" i="47"/>
  <c r="J50" i="47"/>
  <c r="E50" i="47"/>
  <c r="D50" i="47"/>
  <c r="K49" i="47"/>
  <c r="J49" i="47"/>
  <c r="E49" i="47"/>
  <c r="D49" i="47"/>
  <c r="K48" i="47"/>
  <c r="J48" i="47"/>
  <c r="E48" i="47"/>
  <c r="D48" i="47"/>
  <c r="K47" i="47"/>
  <c r="J47" i="47"/>
  <c r="E47" i="47"/>
  <c r="D47" i="47"/>
  <c r="K46" i="47"/>
  <c r="J46" i="47"/>
  <c r="E46" i="47"/>
  <c r="D46" i="47"/>
  <c r="K45" i="47"/>
  <c r="J45" i="47"/>
  <c r="E45" i="47"/>
  <c r="D45" i="47"/>
  <c r="K44" i="47"/>
  <c r="J44" i="47"/>
  <c r="E44" i="47"/>
  <c r="D44" i="47"/>
  <c r="L43" i="47"/>
  <c r="K43" i="47"/>
  <c r="J43" i="47"/>
  <c r="F43" i="47"/>
  <c r="E43" i="47"/>
  <c r="D43" i="47"/>
  <c r="O42" i="47"/>
  <c r="N42" i="47"/>
  <c r="L42" i="47"/>
  <c r="K42" i="47"/>
  <c r="J42" i="47"/>
  <c r="F42" i="47"/>
  <c r="E42" i="47"/>
  <c r="D42" i="47"/>
  <c r="O41" i="47"/>
  <c r="N41" i="47"/>
  <c r="L41" i="47"/>
  <c r="K41" i="47"/>
  <c r="J41" i="47"/>
  <c r="F41" i="47"/>
  <c r="E41" i="47"/>
  <c r="D41" i="47"/>
  <c r="O40" i="47"/>
  <c r="N40" i="47"/>
  <c r="L40" i="47"/>
  <c r="K40" i="47"/>
  <c r="J40" i="47"/>
  <c r="F40" i="47"/>
  <c r="E40" i="47"/>
  <c r="D40" i="47"/>
  <c r="O39" i="47"/>
  <c r="N39" i="47"/>
  <c r="L39" i="47"/>
  <c r="K39" i="47"/>
  <c r="J39" i="47"/>
  <c r="F39" i="47"/>
  <c r="E39" i="47"/>
  <c r="D39" i="47"/>
  <c r="P37" i="47"/>
  <c r="P66" i="47" s="1"/>
  <c r="N37" i="47"/>
  <c r="J37" i="47"/>
  <c r="H37" i="47"/>
  <c r="D37" i="47"/>
  <c r="B37" i="47"/>
  <c r="O33" i="47"/>
  <c r="N33" i="47"/>
  <c r="L33" i="47"/>
  <c r="F33" i="47"/>
  <c r="I32" i="47"/>
  <c r="H32" i="47"/>
  <c r="K31" i="47"/>
  <c r="J31" i="47"/>
  <c r="K30" i="47"/>
  <c r="J30" i="47"/>
  <c r="K29" i="47"/>
  <c r="J29" i="47"/>
  <c r="K28" i="47"/>
  <c r="J28" i="47"/>
  <c r="K27" i="47"/>
  <c r="J27" i="47"/>
  <c r="K26" i="47"/>
  <c r="J26" i="47"/>
  <c r="K25" i="47"/>
  <c r="J25" i="47"/>
  <c r="O24" i="47"/>
  <c r="N24" i="47"/>
  <c r="L24" i="47"/>
  <c r="K24" i="47"/>
  <c r="J24" i="47"/>
  <c r="F24" i="47"/>
  <c r="O23" i="47"/>
  <c r="N23" i="47"/>
  <c r="L23" i="47"/>
  <c r="K23" i="47"/>
  <c r="J23" i="47"/>
  <c r="F23" i="47"/>
  <c r="O22" i="47"/>
  <c r="N22" i="47"/>
  <c r="L22" i="47"/>
  <c r="K22" i="47"/>
  <c r="J22" i="47"/>
  <c r="F22" i="47"/>
  <c r="O21" i="47"/>
  <c r="N21" i="47"/>
  <c r="L21" i="47"/>
  <c r="K21" i="47"/>
  <c r="J21" i="47"/>
  <c r="F21" i="47"/>
  <c r="O20" i="47"/>
  <c r="N20" i="47"/>
  <c r="L20" i="47"/>
  <c r="K20" i="47"/>
  <c r="J20" i="47"/>
  <c r="F20" i="47"/>
  <c r="O19" i="47"/>
  <c r="N19" i="47"/>
  <c r="L19" i="47"/>
  <c r="K19" i="47"/>
  <c r="J19" i="47"/>
  <c r="F19" i="47"/>
  <c r="O18" i="47"/>
  <c r="N18" i="47"/>
  <c r="L18" i="47"/>
  <c r="K18" i="47"/>
  <c r="J18" i="47"/>
  <c r="F18" i="47"/>
  <c r="O17" i="47"/>
  <c r="N17" i="47"/>
  <c r="L17" i="47"/>
  <c r="K17" i="47"/>
  <c r="J17" i="47"/>
  <c r="F17" i="47"/>
  <c r="O16" i="47"/>
  <c r="N16" i="47"/>
  <c r="L16" i="47"/>
  <c r="K16" i="47"/>
  <c r="J16" i="47"/>
  <c r="F16" i="47"/>
  <c r="O15" i="47"/>
  <c r="N15" i="47"/>
  <c r="L15" i="47"/>
  <c r="K15" i="47"/>
  <c r="J15" i="47"/>
  <c r="F15" i="47"/>
  <c r="O14" i="47"/>
  <c r="N14" i="47"/>
  <c r="L14" i="47"/>
  <c r="K14" i="47"/>
  <c r="J14" i="47"/>
  <c r="F14" i="47"/>
  <c r="O13" i="47"/>
  <c r="N13" i="47"/>
  <c r="L13" i="47"/>
  <c r="K13" i="47"/>
  <c r="J13" i="47"/>
  <c r="F13" i="47"/>
  <c r="O12" i="47"/>
  <c r="N12" i="47"/>
  <c r="L12" i="47"/>
  <c r="K12" i="47"/>
  <c r="J12" i="47"/>
  <c r="F12" i="47"/>
  <c r="O11" i="47"/>
  <c r="N11" i="47"/>
  <c r="L11" i="47"/>
  <c r="K11" i="47"/>
  <c r="J11" i="47"/>
  <c r="F11" i="47"/>
  <c r="O10" i="47"/>
  <c r="N10" i="47"/>
  <c r="L10" i="47"/>
  <c r="K10" i="47"/>
  <c r="J10" i="47"/>
  <c r="F10" i="47"/>
  <c r="O9" i="47"/>
  <c r="N9" i="47"/>
  <c r="L9" i="47"/>
  <c r="K9" i="47"/>
  <c r="J9" i="47"/>
  <c r="F9" i="47"/>
  <c r="O8" i="47"/>
  <c r="N8" i="47"/>
  <c r="L8" i="47"/>
  <c r="K8" i="47"/>
  <c r="J8" i="47"/>
  <c r="F8" i="47"/>
  <c r="O7" i="47"/>
  <c r="N7" i="47"/>
  <c r="L7" i="47"/>
  <c r="K7" i="47"/>
  <c r="J7" i="47"/>
  <c r="F7" i="47"/>
  <c r="C6" i="47"/>
  <c r="B6" i="47"/>
  <c r="N5" i="47"/>
  <c r="J5" i="47"/>
  <c r="H5" i="47"/>
  <c r="D5" i="47"/>
  <c r="O96" i="46"/>
  <c r="N96" i="46"/>
  <c r="L96" i="46"/>
  <c r="J96" i="46"/>
  <c r="F96" i="46"/>
  <c r="C95" i="46"/>
  <c r="B95" i="46"/>
  <c r="D95" i="46" s="1"/>
  <c r="E94" i="46"/>
  <c r="D94" i="46"/>
  <c r="E93" i="46"/>
  <c r="D93" i="46"/>
  <c r="E92" i="46"/>
  <c r="D92" i="46"/>
  <c r="E91" i="46"/>
  <c r="D91" i="46"/>
  <c r="E90" i="46"/>
  <c r="D90" i="46"/>
  <c r="E89" i="46"/>
  <c r="D89" i="46"/>
  <c r="E88" i="46"/>
  <c r="D88" i="46"/>
  <c r="E87" i="46"/>
  <c r="D87" i="46"/>
  <c r="E86" i="46"/>
  <c r="D86" i="46"/>
  <c r="E85" i="46"/>
  <c r="D85" i="46"/>
  <c r="E84" i="46"/>
  <c r="D84" i="46"/>
  <c r="E83" i="46"/>
  <c r="D83" i="46"/>
  <c r="E82" i="46"/>
  <c r="D82" i="46"/>
  <c r="E81" i="46"/>
  <c r="D81" i="46"/>
  <c r="E80" i="46"/>
  <c r="D80" i="46"/>
  <c r="E79" i="46"/>
  <c r="D79" i="46"/>
  <c r="E78" i="46"/>
  <c r="D78" i="46"/>
  <c r="E77" i="46"/>
  <c r="D77" i="46"/>
  <c r="E76" i="46"/>
  <c r="D76" i="46"/>
  <c r="O75" i="46"/>
  <c r="N75" i="46"/>
  <c r="L75" i="46"/>
  <c r="F75" i="46"/>
  <c r="E75" i="46"/>
  <c r="D75" i="46"/>
  <c r="O74" i="46"/>
  <c r="N74" i="46"/>
  <c r="L74" i="46"/>
  <c r="F74" i="46"/>
  <c r="E74" i="46"/>
  <c r="D74" i="46"/>
  <c r="O73" i="46"/>
  <c r="N73" i="46"/>
  <c r="L73" i="46"/>
  <c r="F73" i="46"/>
  <c r="E73" i="46"/>
  <c r="D73" i="46"/>
  <c r="O72" i="46"/>
  <c r="N72" i="46"/>
  <c r="L72" i="46"/>
  <c r="F72" i="46"/>
  <c r="E72" i="46"/>
  <c r="D72" i="46"/>
  <c r="O71" i="46"/>
  <c r="N71" i="46"/>
  <c r="L71" i="46"/>
  <c r="F71" i="46"/>
  <c r="E71" i="46"/>
  <c r="D71" i="46"/>
  <c r="O70" i="46"/>
  <c r="N70" i="46"/>
  <c r="L70" i="46"/>
  <c r="F70" i="46"/>
  <c r="E70" i="46"/>
  <c r="D70" i="46"/>
  <c r="F69" i="46"/>
  <c r="E69" i="46"/>
  <c r="D69" i="46"/>
  <c r="F68" i="46"/>
  <c r="E68" i="46"/>
  <c r="D68" i="46"/>
  <c r="N66" i="46"/>
  <c r="J66" i="46"/>
  <c r="H66" i="46"/>
  <c r="D66" i="46"/>
  <c r="O62" i="46"/>
  <c r="N62" i="46"/>
  <c r="L62" i="46"/>
  <c r="F62" i="46"/>
  <c r="I61" i="46"/>
  <c r="K61" i="46" s="1"/>
  <c r="K62" i="46" s="1"/>
  <c r="H61" i="46"/>
  <c r="E61" i="46"/>
  <c r="E60" i="46"/>
  <c r="D60" i="46"/>
  <c r="E59" i="46"/>
  <c r="D59" i="46"/>
  <c r="E58" i="46"/>
  <c r="D58" i="46"/>
  <c r="E57" i="46"/>
  <c r="D57" i="46"/>
  <c r="E56" i="46"/>
  <c r="D56" i="46"/>
  <c r="E55" i="46"/>
  <c r="D55" i="46"/>
  <c r="O54" i="46"/>
  <c r="N54" i="46"/>
  <c r="L54" i="46"/>
  <c r="F54" i="46"/>
  <c r="E54" i="46"/>
  <c r="D54" i="46"/>
  <c r="O53" i="46"/>
  <c r="P53" i="46" s="1"/>
  <c r="E53" i="46"/>
  <c r="D53" i="46"/>
  <c r="O52" i="46"/>
  <c r="N52" i="46"/>
  <c r="L52" i="46"/>
  <c r="F52" i="46"/>
  <c r="E52" i="46"/>
  <c r="D52" i="46"/>
  <c r="O51" i="46"/>
  <c r="N51" i="46"/>
  <c r="L51" i="46"/>
  <c r="F51" i="46"/>
  <c r="E51" i="46"/>
  <c r="D51" i="46"/>
  <c r="O50" i="46"/>
  <c r="N50" i="46"/>
  <c r="L50" i="46"/>
  <c r="F50" i="46"/>
  <c r="E50" i="46"/>
  <c r="D50" i="46"/>
  <c r="O49" i="46"/>
  <c r="N49" i="46"/>
  <c r="L49" i="46"/>
  <c r="F49" i="46"/>
  <c r="E49" i="46"/>
  <c r="D49" i="46"/>
  <c r="O48" i="46"/>
  <c r="N48" i="46"/>
  <c r="L48" i="46"/>
  <c r="F48" i="46"/>
  <c r="E48" i="46"/>
  <c r="D48" i="46"/>
  <c r="O47" i="46"/>
  <c r="N47" i="46"/>
  <c r="L47" i="46"/>
  <c r="F47" i="46"/>
  <c r="E47" i="46"/>
  <c r="D47" i="46"/>
  <c r="O46" i="46"/>
  <c r="N46" i="46"/>
  <c r="L46" i="46"/>
  <c r="F46" i="46"/>
  <c r="E46" i="46"/>
  <c r="D46" i="46"/>
  <c r="O45" i="46"/>
  <c r="N45" i="46"/>
  <c r="L45" i="46"/>
  <c r="F45" i="46"/>
  <c r="E45" i="46"/>
  <c r="D45" i="46"/>
  <c r="O44" i="46"/>
  <c r="N44" i="46"/>
  <c r="L44" i="46"/>
  <c r="F44" i="46"/>
  <c r="E44" i="46"/>
  <c r="D44" i="46"/>
  <c r="O43" i="46"/>
  <c r="N43" i="46"/>
  <c r="L43" i="46"/>
  <c r="F43" i="46"/>
  <c r="E43" i="46"/>
  <c r="D43" i="46"/>
  <c r="O42" i="46"/>
  <c r="N42" i="46"/>
  <c r="L42" i="46"/>
  <c r="F42" i="46"/>
  <c r="E42" i="46"/>
  <c r="D42" i="46"/>
  <c r="O41" i="46"/>
  <c r="N41" i="46"/>
  <c r="L41" i="46"/>
  <c r="F41" i="46"/>
  <c r="E41" i="46"/>
  <c r="D41" i="46"/>
  <c r="F40" i="46"/>
  <c r="E40" i="46"/>
  <c r="D40" i="46"/>
  <c r="F39" i="46"/>
  <c r="E39" i="46"/>
  <c r="D39" i="46"/>
  <c r="P37" i="46"/>
  <c r="P66" i="46" s="1"/>
  <c r="N37" i="46"/>
  <c r="J37" i="46"/>
  <c r="H37" i="46"/>
  <c r="D37" i="46"/>
  <c r="B37" i="46"/>
  <c r="O33" i="46"/>
  <c r="N33" i="46"/>
  <c r="L33" i="46"/>
  <c r="F33" i="46"/>
  <c r="C32" i="46"/>
  <c r="E32" i="46" s="1"/>
  <c r="B32" i="46"/>
  <c r="O31" i="46"/>
  <c r="N31" i="46"/>
  <c r="L31" i="46"/>
  <c r="F31" i="46"/>
  <c r="E31" i="46"/>
  <c r="D31" i="46"/>
  <c r="O30" i="46"/>
  <c r="N30" i="46"/>
  <c r="L30" i="46"/>
  <c r="F30" i="46"/>
  <c r="E30" i="46"/>
  <c r="D30" i="46"/>
  <c r="O29" i="46"/>
  <c r="N29" i="46"/>
  <c r="L29" i="46"/>
  <c r="F29" i="46"/>
  <c r="E29" i="46"/>
  <c r="D29" i="46"/>
  <c r="O28" i="46"/>
  <c r="N28" i="46"/>
  <c r="L28" i="46"/>
  <c r="F28" i="46"/>
  <c r="E28" i="46"/>
  <c r="D28" i="46"/>
  <c r="L27" i="46"/>
  <c r="F27" i="46"/>
  <c r="E27" i="46"/>
  <c r="D27" i="46"/>
  <c r="L26" i="46"/>
  <c r="F26" i="46"/>
  <c r="E26" i="46"/>
  <c r="D26" i="46"/>
  <c r="E25" i="46"/>
  <c r="D25" i="46"/>
  <c r="E24" i="46"/>
  <c r="D24" i="46"/>
  <c r="O23" i="46"/>
  <c r="N23" i="46"/>
  <c r="L23" i="46"/>
  <c r="F23" i="46"/>
  <c r="E23" i="46"/>
  <c r="D23" i="46"/>
  <c r="O22" i="46"/>
  <c r="N22" i="46"/>
  <c r="L22" i="46"/>
  <c r="F22" i="46"/>
  <c r="E22" i="46"/>
  <c r="D22" i="46"/>
  <c r="O21" i="46"/>
  <c r="N21" i="46"/>
  <c r="L21" i="46"/>
  <c r="F21" i="46"/>
  <c r="E21" i="46"/>
  <c r="D21" i="46"/>
  <c r="O20" i="46"/>
  <c r="N20" i="46"/>
  <c r="L20" i="46"/>
  <c r="F20" i="46"/>
  <c r="E20" i="46"/>
  <c r="D20" i="46"/>
  <c r="O19" i="46"/>
  <c r="N19" i="46"/>
  <c r="L19" i="46"/>
  <c r="F19" i="46"/>
  <c r="E19" i="46"/>
  <c r="D19" i="46"/>
  <c r="O18" i="46"/>
  <c r="N18" i="46"/>
  <c r="L18" i="46"/>
  <c r="F18" i="46"/>
  <c r="E18" i="46"/>
  <c r="D18" i="46"/>
  <c r="O17" i="46"/>
  <c r="N17" i="46"/>
  <c r="L17" i="46"/>
  <c r="F17" i="46"/>
  <c r="E17" i="46"/>
  <c r="D17" i="46"/>
  <c r="O16" i="46"/>
  <c r="N16" i="46"/>
  <c r="L16" i="46"/>
  <c r="F16" i="46"/>
  <c r="E16" i="46"/>
  <c r="D16" i="46"/>
  <c r="O15" i="46"/>
  <c r="N15" i="46"/>
  <c r="L15" i="46"/>
  <c r="F15" i="46"/>
  <c r="E15" i="46"/>
  <c r="D15" i="46"/>
  <c r="O14" i="46"/>
  <c r="N14" i="46"/>
  <c r="L14" i="46"/>
  <c r="F14" i="46"/>
  <c r="E14" i="46"/>
  <c r="D14" i="46"/>
  <c r="O13" i="46"/>
  <c r="N13" i="46"/>
  <c r="L13" i="46"/>
  <c r="F13" i="46"/>
  <c r="E13" i="46"/>
  <c r="D13" i="46"/>
  <c r="O12" i="46"/>
  <c r="N12" i="46"/>
  <c r="L12" i="46"/>
  <c r="F12" i="46"/>
  <c r="E12" i="46"/>
  <c r="D12" i="46"/>
  <c r="O11" i="46"/>
  <c r="N11" i="46"/>
  <c r="L11" i="46"/>
  <c r="F11" i="46"/>
  <c r="E11" i="46"/>
  <c r="D11" i="46"/>
  <c r="O10" i="46"/>
  <c r="N10" i="46"/>
  <c r="L10" i="46"/>
  <c r="F10" i="46"/>
  <c r="E10" i="46"/>
  <c r="D10" i="46"/>
  <c r="O9" i="46"/>
  <c r="N9" i="46"/>
  <c r="L9" i="46"/>
  <c r="F9" i="46"/>
  <c r="E9" i="46"/>
  <c r="D9" i="46"/>
  <c r="O8" i="46"/>
  <c r="N8" i="46"/>
  <c r="L8" i="46"/>
  <c r="F8" i="46"/>
  <c r="E8" i="46"/>
  <c r="D8" i="46"/>
  <c r="O7" i="46"/>
  <c r="N7" i="46"/>
  <c r="L7" i="46"/>
  <c r="F7" i="46"/>
  <c r="E7" i="46"/>
  <c r="D7" i="46"/>
  <c r="N5" i="46"/>
  <c r="J5" i="46"/>
  <c r="H5" i="46"/>
  <c r="D5" i="46"/>
  <c r="F95" i="48" l="1"/>
  <c r="I12" i="49"/>
  <c r="I19" i="49"/>
  <c r="P17" i="49"/>
  <c r="N20" i="49"/>
  <c r="P20" i="49" s="1"/>
  <c r="I7" i="49"/>
  <c r="N21" i="49"/>
  <c r="P21" i="49" s="1"/>
  <c r="I18" i="49"/>
  <c r="T18" i="49"/>
  <c r="T21" i="49"/>
  <c r="L61" i="47"/>
  <c r="N61" i="47"/>
  <c r="F61" i="47"/>
  <c r="O61" i="47"/>
  <c r="T20" i="49"/>
  <c r="D96" i="46"/>
  <c r="H19" i="49"/>
  <c r="O38" i="46"/>
  <c r="K6" i="46"/>
  <c r="K38" i="46"/>
  <c r="K67" i="46"/>
  <c r="E33" i="46"/>
  <c r="N32" i="47"/>
  <c r="E32" i="47"/>
  <c r="E33" i="47" s="1"/>
  <c r="F32" i="47"/>
  <c r="O32" i="47"/>
  <c r="L32" i="47"/>
  <c r="J95" i="47"/>
  <c r="N95" i="47"/>
  <c r="L95" i="47"/>
  <c r="O95" i="47"/>
  <c r="E61" i="47"/>
  <c r="D61" i="47"/>
  <c r="D62" i="47" s="1"/>
  <c r="D96" i="48"/>
  <c r="N19" i="49"/>
  <c r="P19" i="49" s="1"/>
  <c r="S19" i="49"/>
  <c r="T19" i="49" s="1"/>
  <c r="G17" i="49"/>
  <c r="G21" i="49"/>
  <c r="I21" i="49" s="1"/>
  <c r="F17" i="49"/>
  <c r="G20" i="49"/>
  <c r="I20" i="49" s="1"/>
  <c r="E95" i="47"/>
  <c r="E96" i="47" s="1"/>
  <c r="P62" i="46"/>
  <c r="P96" i="47"/>
  <c r="F61" i="46"/>
  <c r="P33" i="46"/>
  <c r="F32" i="46"/>
  <c r="F61" i="48"/>
  <c r="P33" i="48"/>
  <c r="P70" i="46"/>
  <c r="P72" i="46"/>
  <c r="P74" i="46"/>
  <c r="F95" i="47"/>
  <c r="P33" i="47"/>
  <c r="P96" i="46"/>
  <c r="P39" i="48"/>
  <c r="P41" i="48"/>
  <c r="P43" i="48"/>
  <c r="P45" i="48"/>
  <c r="P47" i="48"/>
  <c r="P49" i="48"/>
  <c r="P57" i="48"/>
  <c r="P59" i="48"/>
  <c r="L61" i="48"/>
  <c r="P96" i="48"/>
  <c r="P8" i="48"/>
  <c r="P10" i="48"/>
  <c r="P12" i="48"/>
  <c r="P14" i="48"/>
  <c r="P16" i="48"/>
  <c r="P18" i="48"/>
  <c r="P20" i="48"/>
  <c r="P22" i="48"/>
  <c r="P24" i="48"/>
  <c r="P26" i="48"/>
  <c r="P68" i="48"/>
  <c r="P70" i="48"/>
  <c r="P72" i="48"/>
  <c r="P74" i="48"/>
  <c r="P76" i="48"/>
  <c r="P78" i="48"/>
  <c r="N95" i="48"/>
  <c r="P69" i="48"/>
  <c r="P71" i="48"/>
  <c r="P73" i="48"/>
  <c r="P75" i="48"/>
  <c r="P77" i="48"/>
  <c r="P62" i="48"/>
  <c r="P40" i="48"/>
  <c r="P42" i="48"/>
  <c r="P44" i="48"/>
  <c r="P46" i="48"/>
  <c r="P48" i="48"/>
  <c r="O61" i="48"/>
  <c r="P7" i="48"/>
  <c r="P9" i="48"/>
  <c r="P11" i="48"/>
  <c r="P13" i="48"/>
  <c r="P15" i="48"/>
  <c r="P17" i="48"/>
  <c r="P19" i="48"/>
  <c r="P21" i="48"/>
  <c r="P23" i="48"/>
  <c r="P25" i="48"/>
  <c r="P27" i="48"/>
  <c r="F32" i="48"/>
  <c r="O67" i="48"/>
  <c r="K67" i="48"/>
  <c r="I67" i="48"/>
  <c r="E67" i="48"/>
  <c r="C67" i="48"/>
  <c r="O38" i="48"/>
  <c r="K38" i="48"/>
  <c r="I38" i="48"/>
  <c r="E38" i="48"/>
  <c r="C38" i="48"/>
  <c r="E6" i="48"/>
  <c r="I6" i="48" s="1"/>
  <c r="K6" i="48"/>
  <c r="O6" i="48"/>
  <c r="N67" i="48"/>
  <c r="H67" i="48"/>
  <c r="B67" i="48"/>
  <c r="J67" i="48"/>
  <c r="D67" i="48"/>
  <c r="N38" i="48"/>
  <c r="J38" i="48"/>
  <c r="H38" i="48"/>
  <c r="D38" i="48"/>
  <c r="B38" i="48"/>
  <c r="D6" i="48"/>
  <c r="H6" i="48"/>
  <c r="J6" i="48"/>
  <c r="N6" i="48"/>
  <c r="D33" i="48"/>
  <c r="E32" i="48"/>
  <c r="K32" i="48"/>
  <c r="D61" i="48"/>
  <c r="D62" i="48" s="1"/>
  <c r="J61" i="48"/>
  <c r="J62" i="48" s="1"/>
  <c r="N61" i="48"/>
  <c r="E62" i="48"/>
  <c r="J32" i="48"/>
  <c r="J33" i="48" s="1"/>
  <c r="E95" i="48"/>
  <c r="K95" i="48"/>
  <c r="O95" i="48"/>
  <c r="K61" i="48"/>
  <c r="J95" i="48"/>
  <c r="P69" i="47"/>
  <c r="P71" i="47"/>
  <c r="P75" i="47"/>
  <c r="P68" i="47"/>
  <c r="P70" i="47"/>
  <c r="P72" i="47"/>
  <c r="P74" i="47"/>
  <c r="P76" i="47"/>
  <c r="P62" i="47"/>
  <c r="P39" i="47"/>
  <c r="P41" i="47"/>
  <c r="P7" i="47"/>
  <c r="P9" i="47"/>
  <c r="P11" i="47"/>
  <c r="P13" i="47"/>
  <c r="P16" i="47"/>
  <c r="P18" i="47"/>
  <c r="P20" i="47"/>
  <c r="P22" i="47"/>
  <c r="P24" i="47"/>
  <c r="P40" i="47"/>
  <c r="P42" i="47"/>
  <c r="P8" i="47"/>
  <c r="P10" i="47"/>
  <c r="P12" i="47"/>
  <c r="P14" i="47"/>
  <c r="P15" i="47"/>
  <c r="P17" i="47"/>
  <c r="P19" i="47"/>
  <c r="P21" i="47"/>
  <c r="P23" i="47"/>
  <c r="K67" i="47"/>
  <c r="E67" i="47"/>
  <c r="O38" i="47"/>
  <c r="K38" i="47"/>
  <c r="I38" i="47"/>
  <c r="E38" i="47"/>
  <c r="C38" i="47"/>
  <c r="O67" i="47"/>
  <c r="I67" i="47"/>
  <c r="C67" i="47"/>
  <c r="E6" i="47"/>
  <c r="I6" i="47" s="1"/>
  <c r="K6" i="47"/>
  <c r="O6" i="47"/>
  <c r="N67" i="47"/>
  <c r="J67" i="47"/>
  <c r="H67" i="47"/>
  <c r="D67" i="47"/>
  <c r="B67" i="47"/>
  <c r="N38" i="47"/>
  <c r="J38" i="47"/>
  <c r="H38" i="47"/>
  <c r="D38" i="47"/>
  <c r="B38" i="47"/>
  <c r="D6" i="47"/>
  <c r="H6" i="47"/>
  <c r="J6" i="47"/>
  <c r="N6" i="47"/>
  <c r="K32" i="47"/>
  <c r="D95" i="47"/>
  <c r="D96" i="47" s="1"/>
  <c r="D32" i="47"/>
  <c r="D33" i="47" s="1"/>
  <c r="J32" i="47"/>
  <c r="J33" i="47" s="1"/>
  <c r="J61" i="47"/>
  <c r="J62" i="47" s="1"/>
  <c r="K61" i="47"/>
  <c r="K95" i="47"/>
  <c r="P7" i="46"/>
  <c r="P9" i="46"/>
  <c r="P11" i="46"/>
  <c r="P13" i="46"/>
  <c r="P15" i="46"/>
  <c r="P17" i="46"/>
  <c r="P19" i="46"/>
  <c r="P21" i="46"/>
  <c r="P23" i="46"/>
  <c r="P29" i="46"/>
  <c r="P31" i="46"/>
  <c r="P71" i="46"/>
  <c r="P73" i="46"/>
  <c r="P75" i="46"/>
  <c r="F95" i="46"/>
  <c r="P41" i="46"/>
  <c r="P43" i="46"/>
  <c r="P45" i="46"/>
  <c r="P47" i="46"/>
  <c r="P49" i="46"/>
  <c r="P51" i="46"/>
  <c r="P42" i="46"/>
  <c r="P44" i="46"/>
  <c r="P46" i="46"/>
  <c r="P48" i="46"/>
  <c r="P50" i="46"/>
  <c r="P52" i="46"/>
  <c r="P54" i="46"/>
  <c r="O61" i="46"/>
  <c r="N61" i="46"/>
  <c r="O32" i="46"/>
  <c r="P8" i="46"/>
  <c r="P10" i="46"/>
  <c r="P12" i="46"/>
  <c r="P14" i="46"/>
  <c r="P16" i="46"/>
  <c r="P18" i="46"/>
  <c r="P20" i="46"/>
  <c r="P22" i="46"/>
  <c r="P28" i="46"/>
  <c r="P30" i="46"/>
  <c r="N32" i="46"/>
  <c r="N67" i="46"/>
  <c r="J67" i="46"/>
  <c r="H67" i="46"/>
  <c r="D67" i="46"/>
  <c r="B67" i="46"/>
  <c r="D6" i="46"/>
  <c r="H6" i="46"/>
  <c r="J6" i="46"/>
  <c r="N6" i="46"/>
  <c r="C38" i="46"/>
  <c r="E38" i="46"/>
  <c r="I38" i="46"/>
  <c r="E62" i="46"/>
  <c r="O67" i="46"/>
  <c r="I67" i="46"/>
  <c r="E67" i="46"/>
  <c r="C67" i="46"/>
  <c r="E6" i="46"/>
  <c r="I6" i="46" s="1"/>
  <c r="O6" i="46"/>
  <c r="D32" i="46"/>
  <c r="J32" i="46"/>
  <c r="J33" i="46" s="1"/>
  <c r="L32" i="46"/>
  <c r="B38" i="46"/>
  <c r="D38" i="46"/>
  <c r="H38" i="46"/>
  <c r="J38" i="46"/>
  <c r="N38" i="46"/>
  <c r="E95" i="46"/>
  <c r="O95" i="46"/>
  <c r="D61" i="46"/>
  <c r="J61" i="46"/>
  <c r="J62" i="46" s="1"/>
  <c r="L61" i="46"/>
  <c r="O9" i="34"/>
  <c r="O10" i="34"/>
  <c r="Q8" i="34"/>
  <c r="R8" i="34"/>
  <c r="Q9" i="34"/>
  <c r="R9" i="34"/>
  <c r="Q10" i="34"/>
  <c r="R10" i="34"/>
  <c r="Q11" i="34"/>
  <c r="R11" i="34"/>
  <c r="Q12" i="34"/>
  <c r="R12" i="34"/>
  <c r="Q13" i="34"/>
  <c r="R13" i="34"/>
  <c r="Q14" i="34"/>
  <c r="R14" i="34"/>
  <c r="Q15" i="34"/>
  <c r="R15" i="34"/>
  <c r="Q17" i="34"/>
  <c r="Q18" i="34"/>
  <c r="O13" i="34"/>
  <c r="O14" i="34"/>
  <c r="I11" i="34"/>
  <c r="I12" i="34"/>
  <c r="I15" i="34"/>
  <c r="B37" i="3"/>
  <c r="B66" i="3" s="1"/>
  <c r="O67" i="3"/>
  <c r="N67" i="3"/>
  <c r="K67" i="3"/>
  <c r="J67" i="3"/>
  <c r="I67" i="3"/>
  <c r="H67" i="3"/>
  <c r="E67" i="3"/>
  <c r="D67" i="3"/>
  <c r="O38" i="3"/>
  <c r="N38" i="3"/>
  <c r="I38" i="3"/>
  <c r="H38" i="3"/>
  <c r="E38" i="3"/>
  <c r="D38" i="3"/>
  <c r="M51" i="2"/>
  <c r="O51" i="2"/>
  <c r="P51" i="2"/>
  <c r="M52" i="2"/>
  <c r="O52" i="2"/>
  <c r="P52" i="2"/>
  <c r="M54" i="2"/>
  <c r="O54" i="2"/>
  <c r="P54" i="2"/>
  <c r="M55" i="2"/>
  <c r="O55" i="2"/>
  <c r="P55" i="2"/>
  <c r="M56" i="2"/>
  <c r="O56" i="2"/>
  <c r="P56" i="2"/>
  <c r="M57" i="2"/>
  <c r="O57" i="2"/>
  <c r="P57" i="2"/>
  <c r="M58" i="2"/>
  <c r="O58" i="2"/>
  <c r="P58" i="2"/>
  <c r="J50" i="2"/>
  <c r="I50" i="2"/>
  <c r="G51" i="2"/>
  <c r="G52" i="2"/>
  <c r="G54" i="2"/>
  <c r="G55" i="2"/>
  <c r="G56" i="2"/>
  <c r="G57" i="2"/>
  <c r="G58" i="2"/>
  <c r="G59" i="2"/>
  <c r="J30" i="2"/>
  <c r="I30" i="2"/>
  <c r="D30" i="2"/>
  <c r="C30" i="2"/>
  <c r="M37" i="2"/>
  <c r="M31" i="2"/>
  <c r="M32" i="2"/>
  <c r="O37" i="2"/>
  <c r="P37" i="2"/>
  <c r="O31" i="2"/>
  <c r="P31" i="2"/>
  <c r="O32" i="2"/>
  <c r="P32" i="2"/>
  <c r="G37" i="2"/>
  <c r="G31" i="2"/>
  <c r="G32" i="2"/>
  <c r="M11" i="2"/>
  <c r="M12" i="2"/>
  <c r="M14" i="2"/>
  <c r="M15" i="2"/>
  <c r="M16" i="2"/>
  <c r="M17" i="2"/>
  <c r="M18" i="2"/>
  <c r="M19" i="2"/>
  <c r="J10" i="2"/>
  <c r="I10" i="2"/>
  <c r="O9" i="2"/>
  <c r="P9" i="2"/>
  <c r="O11" i="2"/>
  <c r="P11" i="2"/>
  <c r="O12" i="2"/>
  <c r="P12" i="2"/>
  <c r="O14" i="2"/>
  <c r="P14" i="2"/>
  <c r="O15" i="2"/>
  <c r="P15" i="2"/>
  <c r="O16" i="2"/>
  <c r="P16" i="2"/>
  <c r="O17" i="2"/>
  <c r="P17" i="2"/>
  <c r="O18" i="2"/>
  <c r="P18" i="2"/>
  <c r="O19" i="2"/>
  <c r="P19" i="2"/>
  <c r="G11" i="2"/>
  <c r="G12" i="2"/>
  <c r="G14" i="2"/>
  <c r="G15" i="2"/>
  <c r="G16" i="2"/>
  <c r="G17" i="2"/>
  <c r="G18" i="2"/>
  <c r="G19" i="2"/>
  <c r="Q45" i="2"/>
  <c r="O18" i="34"/>
  <c r="O12" i="34"/>
  <c r="N12" i="34"/>
  <c r="M12" i="34"/>
  <c r="O11" i="34"/>
  <c r="O8" i="34"/>
  <c r="O7" i="34"/>
  <c r="M11" i="34"/>
  <c r="F16" i="34"/>
  <c r="H16" i="34" s="1"/>
  <c r="F17" i="34"/>
  <c r="I18" i="34"/>
  <c r="Q16" i="34"/>
  <c r="I33" i="2"/>
  <c r="J33" i="2"/>
  <c r="C33" i="2"/>
  <c r="D33" i="2"/>
  <c r="J53" i="2"/>
  <c r="I53" i="2"/>
  <c r="J13" i="2"/>
  <c r="I13" i="2"/>
  <c r="D13" i="2"/>
  <c r="C13" i="2"/>
  <c r="C25" i="2"/>
  <c r="P37" i="36"/>
  <c r="P66" i="36" s="1"/>
  <c r="K67" i="36"/>
  <c r="H6" i="36"/>
  <c r="O6" i="3"/>
  <c r="N6" i="3"/>
  <c r="K6" i="3"/>
  <c r="J6" i="3"/>
  <c r="I6" i="3"/>
  <c r="H6" i="3"/>
  <c r="E6" i="3"/>
  <c r="D6" i="3"/>
  <c r="J46" i="2"/>
  <c r="I46" i="2"/>
  <c r="D46" i="2"/>
  <c r="C46" i="2"/>
  <c r="P26" i="2"/>
  <c r="P46" i="2" s="1"/>
  <c r="O26" i="2"/>
  <c r="O46" i="2" s="1"/>
  <c r="L26" i="2"/>
  <c r="K26" i="2"/>
  <c r="J26" i="2"/>
  <c r="I26" i="2"/>
  <c r="F26" i="2"/>
  <c r="E26" i="2"/>
  <c r="D26" i="2"/>
  <c r="C26" i="2"/>
  <c r="P6" i="2"/>
  <c r="O6" i="2"/>
  <c r="L6" i="2"/>
  <c r="J6" i="2"/>
  <c r="I6" i="2"/>
  <c r="F6" i="2"/>
  <c r="E6" i="2"/>
  <c r="K6" i="2" s="1"/>
  <c r="G5" i="34"/>
  <c r="R6" i="34"/>
  <c r="Q6" i="34"/>
  <c r="L81" i="36"/>
  <c r="N81" i="36"/>
  <c r="O81" i="36"/>
  <c r="L82" i="36"/>
  <c r="N82" i="36"/>
  <c r="O82" i="36"/>
  <c r="L83" i="36"/>
  <c r="N83" i="36"/>
  <c r="O83" i="36"/>
  <c r="L86" i="36"/>
  <c r="F81" i="36"/>
  <c r="F82" i="36"/>
  <c r="F83" i="36"/>
  <c r="N82" i="3"/>
  <c r="O82" i="3"/>
  <c r="N83" i="3"/>
  <c r="O83" i="3"/>
  <c r="L82" i="3"/>
  <c r="L83" i="3"/>
  <c r="F82" i="3"/>
  <c r="F83" i="3"/>
  <c r="L59" i="36"/>
  <c r="N59" i="36"/>
  <c r="O59" i="36"/>
  <c r="L60" i="36"/>
  <c r="N60" i="36"/>
  <c r="O60" i="36"/>
  <c r="L29" i="36"/>
  <c r="N29" i="36"/>
  <c r="O29" i="36"/>
  <c r="F29" i="36"/>
  <c r="F59" i="36"/>
  <c r="F60" i="36"/>
  <c r="F79" i="36"/>
  <c r="F80" i="36"/>
  <c r="L79" i="36"/>
  <c r="N79" i="36"/>
  <c r="O79" i="36"/>
  <c r="L80" i="36"/>
  <c r="N80" i="36"/>
  <c r="O80" i="36"/>
  <c r="H95" i="36"/>
  <c r="J95" i="36" s="1"/>
  <c r="I95" i="36"/>
  <c r="K95" i="36" s="1"/>
  <c r="F81" i="3"/>
  <c r="F84" i="3"/>
  <c r="F85" i="3"/>
  <c r="F86" i="3"/>
  <c r="L81" i="3"/>
  <c r="N81" i="3"/>
  <c r="O81" i="3"/>
  <c r="L6" i="34"/>
  <c r="K6" i="34"/>
  <c r="O96" i="36"/>
  <c r="N96" i="36"/>
  <c r="L96" i="36"/>
  <c r="K96" i="36"/>
  <c r="J96" i="36"/>
  <c r="F96" i="36"/>
  <c r="E95" i="36"/>
  <c r="D95" i="36"/>
  <c r="K94" i="36"/>
  <c r="J94" i="36"/>
  <c r="K93" i="36"/>
  <c r="J93" i="36"/>
  <c r="K92" i="36"/>
  <c r="J92" i="36"/>
  <c r="K91" i="36"/>
  <c r="J91" i="36"/>
  <c r="K90" i="36"/>
  <c r="J90" i="36"/>
  <c r="K89" i="36"/>
  <c r="J89" i="36"/>
  <c r="K88" i="36"/>
  <c r="J88" i="36"/>
  <c r="K87" i="36"/>
  <c r="J87" i="36"/>
  <c r="K86" i="36"/>
  <c r="J86" i="36"/>
  <c r="K85" i="36"/>
  <c r="J85" i="36"/>
  <c r="K84" i="36"/>
  <c r="J84" i="36"/>
  <c r="K83" i="36"/>
  <c r="J83" i="36"/>
  <c r="K82" i="36"/>
  <c r="J82" i="36"/>
  <c r="K81" i="36"/>
  <c r="J81" i="36"/>
  <c r="K80" i="36"/>
  <c r="J80" i="36"/>
  <c r="K79" i="36"/>
  <c r="J79" i="36"/>
  <c r="O78" i="36"/>
  <c r="N78" i="36"/>
  <c r="L78" i="36"/>
  <c r="K78" i="36"/>
  <c r="J78" i="36"/>
  <c r="F78" i="36"/>
  <c r="O77" i="36"/>
  <c r="N77" i="36"/>
  <c r="L77" i="36"/>
  <c r="K77" i="36"/>
  <c r="J77" i="36"/>
  <c r="F77" i="36"/>
  <c r="O76" i="36"/>
  <c r="N76" i="36"/>
  <c r="L76" i="36"/>
  <c r="K76" i="36"/>
  <c r="J76" i="36"/>
  <c r="F76" i="36"/>
  <c r="O75" i="36"/>
  <c r="N75" i="36"/>
  <c r="L75" i="36"/>
  <c r="K75" i="36"/>
  <c r="J75" i="36"/>
  <c r="F75" i="36"/>
  <c r="O74" i="36"/>
  <c r="N74" i="36"/>
  <c r="L74" i="36"/>
  <c r="K74" i="36"/>
  <c r="J74" i="36"/>
  <c r="F74" i="36"/>
  <c r="O73" i="36"/>
  <c r="N73" i="36"/>
  <c r="L73" i="36"/>
  <c r="K73" i="36"/>
  <c r="J73" i="36"/>
  <c r="F73" i="36"/>
  <c r="O72" i="36"/>
  <c r="N72" i="36"/>
  <c r="L72" i="36"/>
  <c r="K72" i="36"/>
  <c r="J72" i="36"/>
  <c r="F72" i="36"/>
  <c r="O71" i="36"/>
  <c r="N71" i="36"/>
  <c r="L71" i="36"/>
  <c r="K71" i="36"/>
  <c r="J71" i="36"/>
  <c r="F71" i="36"/>
  <c r="O70" i="36"/>
  <c r="N70" i="36"/>
  <c r="L70" i="36"/>
  <c r="K70" i="36"/>
  <c r="J70" i="36"/>
  <c r="F70" i="36"/>
  <c r="O69" i="36"/>
  <c r="N69" i="36"/>
  <c r="L69" i="36"/>
  <c r="K69" i="36"/>
  <c r="J69" i="36"/>
  <c r="F69" i="36"/>
  <c r="O68" i="36"/>
  <c r="N68" i="36"/>
  <c r="L68" i="36"/>
  <c r="K68" i="36"/>
  <c r="J68" i="36"/>
  <c r="F68" i="36"/>
  <c r="N66" i="36"/>
  <c r="J66" i="36"/>
  <c r="H66" i="36"/>
  <c r="D66" i="36"/>
  <c r="B66" i="36"/>
  <c r="O62" i="36"/>
  <c r="N62" i="36"/>
  <c r="L62" i="36"/>
  <c r="F62" i="36"/>
  <c r="K61" i="36"/>
  <c r="J61" i="36"/>
  <c r="E61" i="36"/>
  <c r="D61" i="36"/>
  <c r="K60" i="36"/>
  <c r="E60" i="36"/>
  <c r="D60" i="36"/>
  <c r="K59" i="36"/>
  <c r="E59" i="36"/>
  <c r="D59" i="36"/>
  <c r="O58" i="36"/>
  <c r="N58" i="36"/>
  <c r="L58" i="36"/>
  <c r="K58" i="36"/>
  <c r="F58" i="36"/>
  <c r="E58" i="36"/>
  <c r="D58" i="36"/>
  <c r="O57" i="36"/>
  <c r="N57" i="36"/>
  <c r="L57" i="36"/>
  <c r="K57" i="36"/>
  <c r="F57" i="36"/>
  <c r="E57" i="36"/>
  <c r="D57" i="36"/>
  <c r="K56" i="36"/>
  <c r="F56" i="36"/>
  <c r="E56" i="36"/>
  <c r="D56" i="36"/>
  <c r="K55" i="36"/>
  <c r="E55" i="36"/>
  <c r="D55" i="36"/>
  <c r="K54" i="36"/>
  <c r="E54" i="36"/>
  <c r="D54" i="36"/>
  <c r="K53" i="36"/>
  <c r="E53" i="36"/>
  <c r="D53" i="36"/>
  <c r="K52" i="36"/>
  <c r="E52" i="36"/>
  <c r="D52" i="36"/>
  <c r="O51" i="36"/>
  <c r="N51" i="36"/>
  <c r="L51" i="36"/>
  <c r="K51" i="36"/>
  <c r="F51" i="36"/>
  <c r="E51" i="36"/>
  <c r="D51" i="36"/>
  <c r="O50" i="36"/>
  <c r="N50" i="36"/>
  <c r="L50" i="36"/>
  <c r="K50" i="36"/>
  <c r="F50" i="36"/>
  <c r="E50" i="36"/>
  <c r="D50" i="36"/>
  <c r="O49" i="36"/>
  <c r="N49" i="36"/>
  <c r="L49" i="36"/>
  <c r="K49" i="36"/>
  <c r="F49" i="36"/>
  <c r="E49" i="36"/>
  <c r="D49" i="36"/>
  <c r="O48" i="36"/>
  <c r="N48" i="36"/>
  <c r="L48" i="36"/>
  <c r="K48" i="36"/>
  <c r="F48" i="36"/>
  <c r="E48" i="36"/>
  <c r="D48" i="36"/>
  <c r="O47" i="36"/>
  <c r="N47" i="36"/>
  <c r="L47" i="36"/>
  <c r="K47" i="36"/>
  <c r="F47" i="36"/>
  <c r="E47" i="36"/>
  <c r="D47" i="36"/>
  <c r="O46" i="36"/>
  <c r="N46" i="36"/>
  <c r="L46" i="36"/>
  <c r="K46" i="36"/>
  <c r="F46" i="36"/>
  <c r="E46" i="36"/>
  <c r="D46" i="36"/>
  <c r="O45" i="36"/>
  <c r="N45" i="36"/>
  <c r="L45" i="36"/>
  <c r="K45" i="36"/>
  <c r="F45" i="36"/>
  <c r="E45" i="36"/>
  <c r="D45" i="36"/>
  <c r="O44" i="36"/>
  <c r="N44" i="36"/>
  <c r="L44" i="36"/>
  <c r="K44" i="36"/>
  <c r="F44" i="36"/>
  <c r="E44" i="36"/>
  <c r="D44" i="36"/>
  <c r="O43" i="36"/>
  <c r="N43" i="36"/>
  <c r="L43" i="36"/>
  <c r="K43" i="36"/>
  <c r="F43" i="36"/>
  <c r="E43" i="36"/>
  <c r="D43" i="36"/>
  <c r="O42" i="36"/>
  <c r="N42" i="36"/>
  <c r="L42" i="36"/>
  <c r="K42" i="36"/>
  <c r="F42" i="36"/>
  <c r="E42" i="36"/>
  <c r="D42" i="36"/>
  <c r="O41" i="36"/>
  <c r="N41" i="36"/>
  <c r="L41" i="36"/>
  <c r="K41" i="36"/>
  <c r="F41" i="36"/>
  <c r="E41" i="36"/>
  <c r="D41" i="36"/>
  <c r="O40" i="36"/>
  <c r="N40" i="36"/>
  <c r="L40" i="36"/>
  <c r="K40" i="36"/>
  <c r="F40" i="36"/>
  <c r="E40" i="36"/>
  <c r="D40" i="36"/>
  <c r="O39" i="36"/>
  <c r="N39" i="36"/>
  <c r="L39" i="36"/>
  <c r="K39" i="36"/>
  <c r="F39" i="36"/>
  <c r="E39" i="36"/>
  <c r="D39" i="36"/>
  <c r="O33" i="36"/>
  <c r="N33" i="36"/>
  <c r="L33" i="36"/>
  <c r="F33" i="36"/>
  <c r="L32" i="36"/>
  <c r="J32" i="36"/>
  <c r="E32" i="36"/>
  <c r="D32" i="36"/>
  <c r="O31" i="36"/>
  <c r="N31" i="36"/>
  <c r="L31" i="36"/>
  <c r="K31" i="36"/>
  <c r="J31" i="36"/>
  <c r="F31" i="36"/>
  <c r="E31" i="36"/>
  <c r="D31" i="36"/>
  <c r="O30" i="36"/>
  <c r="N30" i="36"/>
  <c r="L30" i="36"/>
  <c r="K30" i="36"/>
  <c r="J30" i="36"/>
  <c r="F30" i="36"/>
  <c r="E30" i="36"/>
  <c r="D30" i="36"/>
  <c r="K29" i="36"/>
  <c r="J29" i="36"/>
  <c r="E29" i="36"/>
  <c r="D29" i="36"/>
  <c r="O28" i="36"/>
  <c r="N28" i="36"/>
  <c r="L28" i="36"/>
  <c r="K28" i="36"/>
  <c r="J28" i="36"/>
  <c r="F28" i="36"/>
  <c r="E28" i="36"/>
  <c r="D28" i="36"/>
  <c r="O27" i="36"/>
  <c r="N27" i="36"/>
  <c r="L27" i="36"/>
  <c r="K27" i="36"/>
  <c r="J27" i="36"/>
  <c r="F27" i="36"/>
  <c r="E27" i="36"/>
  <c r="D27" i="36"/>
  <c r="O26" i="36"/>
  <c r="N26" i="36"/>
  <c r="L26" i="36"/>
  <c r="K26" i="36"/>
  <c r="J26" i="36"/>
  <c r="F26" i="36"/>
  <c r="E26" i="36"/>
  <c r="D26" i="36"/>
  <c r="O25" i="36"/>
  <c r="N25" i="36"/>
  <c r="L25" i="36"/>
  <c r="K25" i="36"/>
  <c r="J25" i="36"/>
  <c r="F25" i="36"/>
  <c r="E25" i="36"/>
  <c r="D25" i="36"/>
  <c r="O24" i="36"/>
  <c r="N24" i="36"/>
  <c r="L24" i="36"/>
  <c r="K24" i="36"/>
  <c r="J24" i="36"/>
  <c r="F24" i="36"/>
  <c r="E24" i="36"/>
  <c r="D24" i="36"/>
  <c r="O23" i="36"/>
  <c r="N23" i="36"/>
  <c r="L23" i="36"/>
  <c r="K23" i="36"/>
  <c r="J23" i="36"/>
  <c r="F23" i="36"/>
  <c r="E23" i="36"/>
  <c r="D23" i="36"/>
  <c r="O22" i="36"/>
  <c r="N22" i="36"/>
  <c r="L22" i="36"/>
  <c r="K22" i="36"/>
  <c r="J22" i="36"/>
  <c r="F22" i="36"/>
  <c r="E22" i="36"/>
  <c r="D22" i="36"/>
  <c r="O21" i="36"/>
  <c r="N21" i="36"/>
  <c r="L21" i="36"/>
  <c r="K21" i="36"/>
  <c r="J21" i="36"/>
  <c r="F21" i="36"/>
  <c r="E21" i="36"/>
  <c r="D21" i="36"/>
  <c r="O20" i="36"/>
  <c r="N20" i="36"/>
  <c r="L20" i="36"/>
  <c r="K20" i="36"/>
  <c r="J20" i="36"/>
  <c r="F20" i="36"/>
  <c r="E20" i="36"/>
  <c r="D20" i="36"/>
  <c r="O19" i="36"/>
  <c r="N19" i="36"/>
  <c r="L19" i="36"/>
  <c r="K19" i="36"/>
  <c r="J19" i="36"/>
  <c r="F19" i="36"/>
  <c r="E19" i="36"/>
  <c r="D19" i="36"/>
  <c r="O18" i="36"/>
  <c r="N18" i="36"/>
  <c r="L18" i="36"/>
  <c r="K18" i="36"/>
  <c r="J18" i="36"/>
  <c r="F18" i="36"/>
  <c r="E18" i="36"/>
  <c r="D18" i="36"/>
  <c r="O17" i="36"/>
  <c r="N17" i="36"/>
  <c r="L17" i="36"/>
  <c r="K17" i="36"/>
  <c r="J17" i="36"/>
  <c r="F17" i="36"/>
  <c r="E17" i="36"/>
  <c r="D17" i="36"/>
  <c r="O16" i="36"/>
  <c r="N16" i="36"/>
  <c r="L16" i="36"/>
  <c r="K16" i="36"/>
  <c r="J16" i="36"/>
  <c r="F16" i="36"/>
  <c r="E16" i="36"/>
  <c r="D16" i="36"/>
  <c r="O15" i="36"/>
  <c r="N15" i="36"/>
  <c r="L15" i="36"/>
  <c r="K15" i="36"/>
  <c r="J15" i="36"/>
  <c r="F15" i="36"/>
  <c r="E15" i="36"/>
  <c r="D15" i="36"/>
  <c r="O14" i="36"/>
  <c r="N14" i="36"/>
  <c r="L14" i="36"/>
  <c r="K14" i="36"/>
  <c r="J14" i="36"/>
  <c r="F14" i="36"/>
  <c r="E14" i="36"/>
  <c r="D14" i="36"/>
  <c r="O13" i="36"/>
  <c r="N13" i="36"/>
  <c r="L13" i="36"/>
  <c r="K13" i="36"/>
  <c r="J13" i="36"/>
  <c r="F13" i="36"/>
  <c r="E13" i="36"/>
  <c r="D13" i="36"/>
  <c r="O12" i="36"/>
  <c r="N12" i="36"/>
  <c r="L12" i="36"/>
  <c r="K12" i="36"/>
  <c r="J12" i="36"/>
  <c r="F12" i="36"/>
  <c r="E12" i="36"/>
  <c r="D12" i="36"/>
  <c r="O11" i="36"/>
  <c r="N11" i="36"/>
  <c r="L11" i="36"/>
  <c r="K11" i="36"/>
  <c r="J11" i="36"/>
  <c r="F11" i="36"/>
  <c r="E11" i="36"/>
  <c r="D11" i="36"/>
  <c r="O10" i="36"/>
  <c r="N10" i="36"/>
  <c r="L10" i="36"/>
  <c r="K10" i="36"/>
  <c r="J10" i="36"/>
  <c r="F10" i="36"/>
  <c r="E10" i="36"/>
  <c r="D10" i="36"/>
  <c r="O9" i="36"/>
  <c r="N9" i="36"/>
  <c r="L9" i="36"/>
  <c r="K9" i="36"/>
  <c r="J9" i="36"/>
  <c r="F9" i="36"/>
  <c r="E9" i="36"/>
  <c r="D9" i="36"/>
  <c r="O8" i="36"/>
  <c r="N8" i="36"/>
  <c r="L8" i="36"/>
  <c r="K8" i="36"/>
  <c r="J8" i="36"/>
  <c r="F8" i="36"/>
  <c r="E8" i="36"/>
  <c r="D8" i="36"/>
  <c r="O7" i="36"/>
  <c r="N7" i="36"/>
  <c r="L7" i="36"/>
  <c r="K7" i="36"/>
  <c r="J7" i="36"/>
  <c r="F7" i="36"/>
  <c r="E7" i="36"/>
  <c r="D7" i="36"/>
  <c r="N5" i="36"/>
  <c r="J5" i="36"/>
  <c r="H5" i="36"/>
  <c r="D5" i="36"/>
  <c r="J7" i="3"/>
  <c r="J8" i="3"/>
  <c r="J9" i="3"/>
  <c r="J10" i="3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I8" i="34"/>
  <c r="H6" i="34"/>
  <c r="N6" i="34" s="1"/>
  <c r="G6" i="34"/>
  <c r="M6" i="34" s="1"/>
  <c r="Q5" i="34"/>
  <c r="M5" i="34"/>
  <c r="K5" i="34"/>
  <c r="H11" i="34"/>
  <c r="K61" i="3"/>
  <c r="J61" i="3"/>
  <c r="E61" i="3"/>
  <c r="N5" i="3"/>
  <c r="J5" i="3"/>
  <c r="H5" i="3"/>
  <c r="D5" i="3"/>
  <c r="O45" i="2"/>
  <c r="I45" i="2"/>
  <c r="C45" i="2"/>
  <c r="O25" i="2"/>
  <c r="K25" i="2"/>
  <c r="I25" i="2"/>
  <c r="E25" i="2"/>
  <c r="O5" i="2"/>
  <c r="K5" i="2"/>
  <c r="I5" i="2"/>
  <c r="E5" i="2"/>
  <c r="N69" i="3"/>
  <c r="O69" i="3"/>
  <c r="N70" i="3"/>
  <c r="O70" i="3"/>
  <c r="N71" i="3"/>
  <c r="O71" i="3"/>
  <c r="N72" i="3"/>
  <c r="O72" i="3"/>
  <c r="N73" i="3"/>
  <c r="O73" i="3"/>
  <c r="N74" i="3"/>
  <c r="O74" i="3"/>
  <c r="N75" i="3"/>
  <c r="O75" i="3"/>
  <c r="N76" i="3"/>
  <c r="O76" i="3"/>
  <c r="N77" i="3"/>
  <c r="O77" i="3"/>
  <c r="N78" i="3"/>
  <c r="O78" i="3"/>
  <c r="N79" i="3"/>
  <c r="O79" i="3"/>
  <c r="N80" i="3"/>
  <c r="O80" i="3"/>
  <c r="N84" i="3"/>
  <c r="O84" i="3"/>
  <c r="N85" i="3"/>
  <c r="O85" i="3"/>
  <c r="N86" i="3"/>
  <c r="O86" i="3"/>
  <c r="N96" i="3"/>
  <c r="O96" i="3"/>
  <c r="O68" i="3"/>
  <c r="N68" i="3"/>
  <c r="O62" i="3"/>
  <c r="N62" i="3"/>
  <c r="O60" i="3"/>
  <c r="N60" i="3"/>
  <c r="O59" i="3"/>
  <c r="N59" i="3"/>
  <c r="O53" i="3"/>
  <c r="N53" i="3"/>
  <c r="O51" i="3"/>
  <c r="N51" i="3"/>
  <c r="O50" i="3"/>
  <c r="N50" i="3"/>
  <c r="O49" i="3"/>
  <c r="N49" i="3"/>
  <c r="O48" i="3"/>
  <c r="N48" i="3"/>
  <c r="O47" i="3"/>
  <c r="N47" i="3"/>
  <c r="O46" i="3"/>
  <c r="N46" i="3"/>
  <c r="O45" i="3"/>
  <c r="N45" i="3"/>
  <c r="O44" i="3"/>
  <c r="N44" i="3"/>
  <c r="O43" i="3"/>
  <c r="N43" i="3"/>
  <c r="O42" i="3"/>
  <c r="N42" i="3"/>
  <c r="O41" i="3"/>
  <c r="N41" i="3"/>
  <c r="O40" i="3"/>
  <c r="N40" i="3"/>
  <c r="O39" i="3"/>
  <c r="N39" i="3"/>
  <c r="N8" i="3"/>
  <c r="O8" i="3"/>
  <c r="N9" i="3"/>
  <c r="O9" i="3"/>
  <c r="N10" i="3"/>
  <c r="O10" i="3"/>
  <c r="N11" i="3"/>
  <c r="O11" i="3"/>
  <c r="N12" i="3"/>
  <c r="O12" i="3"/>
  <c r="N13" i="3"/>
  <c r="O13" i="3"/>
  <c r="N14" i="3"/>
  <c r="O14" i="3"/>
  <c r="N15" i="3"/>
  <c r="O15" i="3"/>
  <c r="N16" i="3"/>
  <c r="O16" i="3"/>
  <c r="N17" i="3"/>
  <c r="O17" i="3"/>
  <c r="N18" i="3"/>
  <c r="O18" i="3"/>
  <c r="N19" i="3"/>
  <c r="O19" i="3"/>
  <c r="N20" i="3"/>
  <c r="O20" i="3"/>
  <c r="N21" i="3"/>
  <c r="O21" i="3"/>
  <c r="N22" i="3"/>
  <c r="O22" i="3"/>
  <c r="N23" i="3"/>
  <c r="O23" i="3"/>
  <c r="N24" i="3"/>
  <c r="O24" i="3"/>
  <c r="N25" i="3"/>
  <c r="O25" i="3"/>
  <c r="N26" i="3"/>
  <c r="O26" i="3"/>
  <c r="N27" i="3"/>
  <c r="O27" i="3"/>
  <c r="N28" i="3"/>
  <c r="O28" i="3"/>
  <c r="N29" i="3"/>
  <c r="O29" i="3"/>
  <c r="N30" i="3"/>
  <c r="O30" i="3"/>
  <c r="N31" i="3"/>
  <c r="O31" i="3"/>
  <c r="N33" i="3"/>
  <c r="O33" i="3"/>
  <c r="O7" i="3"/>
  <c r="N7" i="3"/>
  <c r="P59" i="2"/>
  <c r="O59" i="2"/>
  <c r="P49" i="2"/>
  <c r="O49" i="2"/>
  <c r="P48" i="2"/>
  <c r="O48" i="2"/>
  <c r="P39" i="2"/>
  <c r="O39" i="2"/>
  <c r="P38" i="2"/>
  <c r="O38" i="2"/>
  <c r="P36" i="2"/>
  <c r="O36" i="2"/>
  <c r="P35" i="2"/>
  <c r="O35" i="2"/>
  <c r="P34" i="2"/>
  <c r="O34" i="2"/>
  <c r="P29" i="2"/>
  <c r="O29" i="2"/>
  <c r="P28" i="2"/>
  <c r="O28" i="2"/>
  <c r="P8" i="2"/>
  <c r="O8" i="2"/>
  <c r="M49" i="2"/>
  <c r="M59" i="2"/>
  <c r="M48" i="2"/>
  <c r="G49" i="2"/>
  <c r="G48" i="2"/>
  <c r="G29" i="2"/>
  <c r="G34" i="2"/>
  <c r="G35" i="2"/>
  <c r="G36" i="2"/>
  <c r="G38" i="2"/>
  <c r="G39" i="2"/>
  <c r="G28" i="2"/>
  <c r="K69" i="3"/>
  <c r="L69" i="3"/>
  <c r="K70" i="3"/>
  <c r="L70" i="3"/>
  <c r="K71" i="3"/>
  <c r="L71" i="3"/>
  <c r="K72" i="3"/>
  <c r="L72" i="3"/>
  <c r="K73" i="3"/>
  <c r="L73" i="3"/>
  <c r="K74" i="3"/>
  <c r="L74" i="3"/>
  <c r="K75" i="3"/>
  <c r="L75" i="3"/>
  <c r="K76" i="3"/>
  <c r="L76" i="3"/>
  <c r="K77" i="3"/>
  <c r="L77" i="3"/>
  <c r="K78" i="3"/>
  <c r="L78" i="3"/>
  <c r="K79" i="3"/>
  <c r="L79" i="3"/>
  <c r="K80" i="3"/>
  <c r="L80" i="3"/>
  <c r="K81" i="3"/>
  <c r="K82" i="3"/>
  <c r="K83" i="3"/>
  <c r="K84" i="3"/>
  <c r="L84" i="3"/>
  <c r="K85" i="3"/>
  <c r="L85" i="3"/>
  <c r="K86" i="3"/>
  <c r="L86" i="3"/>
  <c r="K87" i="3"/>
  <c r="K88" i="3"/>
  <c r="K89" i="3"/>
  <c r="K90" i="3"/>
  <c r="K91" i="3"/>
  <c r="K92" i="3"/>
  <c r="K93" i="3"/>
  <c r="K94" i="3"/>
  <c r="J96" i="3"/>
  <c r="K96" i="3"/>
  <c r="L96" i="3"/>
  <c r="K68" i="3"/>
  <c r="L68" i="3"/>
  <c r="D69" i="3"/>
  <c r="E69" i="3"/>
  <c r="F69" i="3"/>
  <c r="D70" i="3"/>
  <c r="E70" i="3"/>
  <c r="F70" i="3"/>
  <c r="D71" i="3"/>
  <c r="E71" i="3"/>
  <c r="F71" i="3"/>
  <c r="D72" i="3"/>
  <c r="E72" i="3"/>
  <c r="F72" i="3"/>
  <c r="D73" i="3"/>
  <c r="E73" i="3"/>
  <c r="F73" i="3"/>
  <c r="D74" i="3"/>
  <c r="E74" i="3"/>
  <c r="F74" i="3"/>
  <c r="D75" i="3"/>
  <c r="E75" i="3"/>
  <c r="F75" i="3"/>
  <c r="D76" i="3"/>
  <c r="E76" i="3"/>
  <c r="F76" i="3"/>
  <c r="D77" i="3"/>
  <c r="E77" i="3"/>
  <c r="F77" i="3"/>
  <c r="D78" i="3"/>
  <c r="E78" i="3"/>
  <c r="F78" i="3"/>
  <c r="D79" i="3"/>
  <c r="E79" i="3"/>
  <c r="F79" i="3"/>
  <c r="D80" i="3"/>
  <c r="E80" i="3"/>
  <c r="F80" i="3"/>
  <c r="D81" i="3"/>
  <c r="E81" i="3"/>
  <c r="D82" i="3"/>
  <c r="E82" i="3"/>
  <c r="D83" i="3"/>
  <c r="E83" i="3"/>
  <c r="D84" i="3"/>
  <c r="E84" i="3"/>
  <c r="D85" i="3"/>
  <c r="E85" i="3"/>
  <c r="D86" i="3"/>
  <c r="E86" i="3"/>
  <c r="D87" i="3"/>
  <c r="E87" i="3"/>
  <c r="D88" i="3"/>
  <c r="E88" i="3"/>
  <c r="D89" i="3"/>
  <c r="E89" i="3"/>
  <c r="D90" i="3"/>
  <c r="E90" i="3"/>
  <c r="D91" i="3"/>
  <c r="E91" i="3"/>
  <c r="D92" i="3"/>
  <c r="E92" i="3"/>
  <c r="D93" i="3"/>
  <c r="E93" i="3"/>
  <c r="D94" i="3"/>
  <c r="E94" i="3"/>
  <c r="F96" i="3"/>
  <c r="F68" i="3"/>
  <c r="E68" i="3"/>
  <c r="D68" i="3"/>
  <c r="I95" i="3"/>
  <c r="K95" i="3" s="1"/>
  <c r="H95" i="3"/>
  <c r="J95" i="3" s="1"/>
  <c r="E95" i="3"/>
  <c r="D95" i="3"/>
  <c r="J40" i="3"/>
  <c r="K40" i="3"/>
  <c r="L40" i="3"/>
  <c r="J41" i="3"/>
  <c r="K41" i="3"/>
  <c r="L41" i="3"/>
  <c r="J42" i="3"/>
  <c r="K42" i="3"/>
  <c r="L42" i="3"/>
  <c r="J43" i="3"/>
  <c r="K43" i="3"/>
  <c r="L43" i="3"/>
  <c r="J44" i="3"/>
  <c r="K44" i="3"/>
  <c r="L44" i="3"/>
  <c r="J45" i="3"/>
  <c r="K45" i="3"/>
  <c r="L45" i="3"/>
  <c r="J46" i="3"/>
  <c r="K46" i="3"/>
  <c r="L46" i="3"/>
  <c r="J47" i="3"/>
  <c r="K47" i="3"/>
  <c r="L47" i="3"/>
  <c r="J48" i="3"/>
  <c r="K48" i="3"/>
  <c r="L48" i="3"/>
  <c r="J49" i="3"/>
  <c r="K49" i="3"/>
  <c r="L49" i="3"/>
  <c r="J50" i="3"/>
  <c r="K50" i="3"/>
  <c r="L50" i="3"/>
  <c r="J51" i="3"/>
  <c r="K51" i="3"/>
  <c r="L51" i="3"/>
  <c r="J52" i="3"/>
  <c r="K52" i="3"/>
  <c r="J53" i="3"/>
  <c r="K53" i="3"/>
  <c r="L53" i="3"/>
  <c r="J54" i="3"/>
  <c r="K54" i="3"/>
  <c r="J55" i="3"/>
  <c r="K55" i="3"/>
  <c r="J56" i="3"/>
  <c r="K56" i="3"/>
  <c r="J57" i="3"/>
  <c r="K57" i="3"/>
  <c r="J58" i="3"/>
  <c r="K58" i="3"/>
  <c r="J59" i="3"/>
  <c r="K59" i="3"/>
  <c r="L59" i="3"/>
  <c r="J60" i="3"/>
  <c r="K60" i="3"/>
  <c r="L60" i="3"/>
  <c r="K62" i="3"/>
  <c r="L62" i="3"/>
  <c r="L39" i="3"/>
  <c r="K39" i="3"/>
  <c r="J39" i="3"/>
  <c r="F40" i="3"/>
  <c r="F41" i="3"/>
  <c r="F42" i="3"/>
  <c r="F43" i="3"/>
  <c r="F44" i="3"/>
  <c r="F45" i="3"/>
  <c r="F46" i="3"/>
  <c r="F47" i="3"/>
  <c r="F48" i="3"/>
  <c r="F49" i="3"/>
  <c r="F50" i="3"/>
  <c r="F51" i="3"/>
  <c r="F53" i="3"/>
  <c r="F58" i="3"/>
  <c r="F59" i="3"/>
  <c r="F60" i="3"/>
  <c r="F62" i="3"/>
  <c r="F39" i="3"/>
  <c r="D40" i="3"/>
  <c r="E40" i="3"/>
  <c r="D41" i="3"/>
  <c r="E41" i="3"/>
  <c r="D42" i="3"/>
  <c r="E42" i="3"/>
  <c r="D43" i="3"/>
  <c r="E43" i="3"/>
  <c r="D44" i="3"/>
  <c r="E44" i="3"/>
  <c r="D45" i="3"/>
  <c r="E45" i="3"/>
  <c r="D46" i="3"/>
  <c r="E46" i="3"/>
  <c r="D47" i="3"/>
  <c r="E47" i="3"/>
  <c r="D48" i="3"/>
  <c r="E48" i="3"/>
  <c r="D49" i="3"/>
  <c r="E49" i="3"/>
  <c r="D50" i="3"/>
  <c r="E50" i="3"/>
  <c r="D51" i="3"/>
  <c r="E51" i="3"/>
  <c r="D52" i="3"/>
  <c r="E52" i="3"/>
  <c r="D53" i="3"/>
  <c r="E53" i="3"/>
  <c r="D54" i="3"/>
  <c r="E54" i="3"/>
  <c r="D55" i="3"/>
  <c r="E55" i="3"/>
  <c r="D56" i="3"/>
  <c r="E56" i="3"/>
  <c r="D57" i="3"/>
  <c r="E57" i="3"/>
  <c r="D58" i="3"/>
  <c r="E58" i="3"/>
  <c r="D59" i="3"/>
  <c r="E59" i="3"/>
  <c r="D60" i="3"/>
  <c r="E60" i="3"/>
  <c r="E39" i="3"/>
  <c r="D39" i="3"/>
  <c r="L8" i="3"/>
  <c r="L9" i="3"/>
  <c r="L10" i="3"/>
  <c r="L11" i="3"/>
  <c r="L12" i="3"/>
  <c r="L13" i="3"/>
  <c r="L14" i="3"/>
  <c r="L15" i="3"/>
  <c r="L16" i="3"/>
  <c r="L17" i="3"/>
  <c r="L18" i="3"/>
  <c r="L19" i="3"/>
  <c r="L20" i="3"/>
  <c r="L21" i="3"/>
  <c r="L22" i="3"/>
  <c r="L23" i="3"/>
  <c r="L24" i="3"/>
  <c r="L25" i="3"/>
  <c r="L26" i="3"/>
  <c r="L27" i="3"/>
  <c r="L28" i="3"/>
  <c r="L29" i="3"/>
  <c r="L30" i="3"/>
  <c r="L31" i="3"/>
  <c r="L33" i="3"/>
  <c r="L7" i="3"/>
  <c r="K8" i="3"/>
  <c r="K9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7" i="3"/>
  <c r="I32" i="3"/>
  <c r="K32" i="3" s="1"/>
  <c r="H32" i="3"/>
  <c r="J32" i="3" s="1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3" i="3"/>
  <c r="F7" i="3"/>
  <c r="C32" i="3"/>
  <c r="E32" i="3" s="1"/>
  <c r="B32" i="3"/>
  <c r="D32" i="3" s="1"/>
  <c r="M29" i="2"/>
  <c r="M34" i="2"/>
  <c r="M35" i="2"/>
  <c r="M36" i="2"/>
  <c r="M38" i="2"/>
  <c r="M39" i="2"/>
  <c r="M28" i="2"/>
  <c r="M9" i="2"/>
  <c r="M8" i="2"/>
  <c r="G9" i="2"/>
  <c r="G8" i="2"/>
  <c r="N7" i="34"/>
  <c r="N11" i="34"/>
  <c r="O15" i="34"/>
  <c r="M7" i="34"/>
  <c r="R7" i="34"/>
  <c r="H7" i="34"/>
  <c r="I7" i="34"/>
  <c r="Q7" i="34"/>
  <c r="D6" i="36"/>
  <c r="D38" i="36"/>
  <c r="B67" i="36"/>
  <c r="N67" i="36"/>
  <c r="G7" i="34"/>
  <c r="G11" i="34"/>
  <c r="J20" i="2" l="1"/>
  <c r="I20" i="2"/>
  <c r="P32" i="47"/>
  <c r="P61" i="47"/>
  <c r="P50" i="2"/>
  <c r="O10" i="2"/>
  <c r="O30" i="2"/>
  <c r="C20" i="2"/>
  <c r="O6" i="36"/>
  <c r="C38" i="36"/>
  <c r="O67" i="36"/>
  <c r="L46" i="2"/>
  <c r="F46" i="2"/>
  <c r="K45" i="2"/>
  <c r="E45" i="2"/>
  <c r="E46" i="2"/>
  <c r="K46" i="2"/>
  <c r="P95" i="47"/>
  <c r="P13" i="2"/>
  <c r="D20" i="2"/>
  <c r="E62" i="47"/>
  <c r="P61" i="48"/>
  <c r="O38" i="36"/>
  <c r="C67" i="36"/>
  <c r="H67" i="36"/>
  <c r="J38" i="36"/>
  <c r="N6" i="36"/>
  <c r="I40" i="2"/>
  <c r="P61" i="46"/>
  <c r="C40" i="2"/>
  <c r="K62" i="47"/>
  <c r="I17" i="34"/>
  <c r="H17" i="34"/>
  <c r="E6" i="36"/>
  <c r="I6" i="36" s="1"/>
  <c r="I38" i="36"/>
  <c r="I67" i="36"/>
  <c r="J67" i="36"/>
  <c r="D67" i="36"/>
  <c r="N38" i="36"/>
  <c r="H38" i="36"/>
  <c r="B38" i="36"/>
  <c r="J6" i="36"/>
  <c r="K6" i="36"/>
  <c r="E38" i="36"/>
  <c r="K38" i="36"/>
  <c r="E67" i="36"/>
  <c r="I60" i="2"/>
  <c r="M15" i="34"/>
  <c r="O16" i="34"/>
  <c r="G33" i="2"/>
  <c r="R18" i="34"/>
  <c r="S18" i="34" s="1"/>
  <c r="Q15" i="2"/>
  <c r="J62" i="36"/>
  <c r="F61" i="36"/>
  <c r="L61" i="3"/>
  <c r="P41" i="3"/>
  <c r="P43" i="3"/>
  <c r="P44" i="3"/>
  <c r="P45" i="3"/>
  <c r="P46" i="3"/>
  <c r="P47" i="3"/>
  <c r="P48" i="3"/>
  <c r="P50" i="3"/>
  <c r="P51" i="3"/>
  <c r="P53" i="3"/>
  <c r="P59" i="3"/>
  <c r="I17" i="49"/>
  <c r="M30" i="2"/>
  <c r="N95" i="3"/>
  <c r="S7" i="34"/>
  <c r="S9" i="34"/>
  <c r="S8" i="34"/>
  <c r="P40" i="36"/>
  <c r="P42" i="36"/>
  <c r="P44" i="36"/>
  <c r="P50" i="36"/>
  <c r="E96" i="3"/>
  <c r="P70" i="3"/>
  <c r="P11" i="36"/>
  <c r="P15" i="36"/>
  <c r="O95" i="3"/>
  <c r="P60" i="3"/>
  <c r="F61" i="3"/>
  <c r="M53" i="2"/>
  <c r="Q32" i="2"/>
  <c r="Q31" i="2"/>
  <c r="G30" i="2"/>
  <c r="P76" i="36"/>
  <c r="P46" i="36"/>
  <c r="P27" i="36"/>
  <c r="P28" i="36"/>
  <c r="P30" i="36"/>
  <c r="P96" i="3"/>
  <c r="P68" i="3"/>
  <c r="P84" i="3"/>
  <c r="P77" i="3"/>
  <c r="P75" i="3"/>
  <c r="P73" i="3"/>
  <c r="P21" i="3"/>
  <c r="D61" i="3"/>
  <c r="S13" i="34"/>
  <c r="R17" i="34"/>
  <c r="S17" i="34" s="1"/>
  <c r="Q59" i="2"/>
  <c r="Q17" i="2"/>
  <c r="Q11" i="2"/>
  <c r="Q9" i="2"/>
  <c r="P96" i="36"/>
  <c r="L95" i="36"/>
  <c r="K62" i="36"/>
  <c r="P60" i="36"/>
  <c r="P31" i="36"/>
  <c r="P62" i="3"/>
  <c r="P30" i="3"/>
  <c r="P28" i="3"/>
  <c r="P26" i="3"/>
  <c r="P25" i="3"/>
  <c r="P23" i="3"/>
  <c r="P20" i="3"/>
  <c r="P18" i="3"/>
  <c r="P17" i="3"/>
  <c r="P16" i="3"/>
  <c r="P15" i="3"/>
  <c r="P14" i="3"/>
  <c r="P13" i="3"/>
  <c r="P11" i="3"/>
  <c r="Q58" i="2"/>
  <c r="O33" i="2"/>
  <c r="M10" i="2"/>
  <c r="P95" i="48"/>
  <c r="N95" i="36"/>
  <c r="P82" i="36"/>
  <c r="P72" i="36"/>
  <c r="P59" i="36"/>
  <c r="Q48" i="2"/>
  <c r="P30" i="2"/>
  <c r="Q16" i="2"/>
  <c r="P68" i="36"/>
  <c r="P70" i="36"/>
  <c r="P71" i="36"/>
  <c r="P74" i="36"/>
  <c r="P75" i="36"/>
  <c r="P77" i="36"/>
  <c r="P80" i="36"/>
  <c r="P79" i="36"/>
  <c r="P83" i="36"/>
  <c r="P81" i="36"/>
  <c r="P41" i="36"/>
  <c r="P7" i="36"/>
  <c r="P13" i="36"/>
  <c r="P14" i="36"/>
  <c r="P16" i="36"/>
  <c r="P17" i="36"/>
  <c r="P19" i="36"/>
  <c r="P20" i="36"/>
  <c r="P81" i="3"/>
  <c r="N61" i="3"/>
  <c r="O61" i="3"/>
  <c r="K33" i="3"/>
  <c r="P33" i="3"/>
  <c r="L32" i="3"/>
  <c r="P12" i="3"/>
  <c r="Q55" i="2"/>
  <c r="M33" i="2"/>
  <c r="D40" i="2"/>
  <c r="Q8" i="2"/>
  <c r="G50" i="2"/>
  <c r="M50" i="2"/>
  <c r="Q52" i="2"/>
  <c r="Q51" i="2"/>
  <c r="J60" i="2"/>
  <c r="O50" i="2"/>
  <c r="Q34" i="2"/>
  <c r="Q28" i="2"/>
  <c r="Q29" i="2"/>
  <c r="G10" i="2"/>
  <c r="Q57" i="2"/>
  <c r="Q56" i="2"/>
  <c r="Q54" i="2"/>
  <c r="Q49" i="2"/>
  <c r="P33" i="2"/>
  <c r="Q39" i="2"/>
  <c r="J40" i="2"/>
  <c r="M13" i="2"/>
  <c r="O13" i="2"/>
  <c r="Q12" i="2"/>
  <c r="P78" i="36"/>
  <c r="P29" i="36"/>
  <c r="P7" i="3"/>
  <c r="O32" i="3"/>
  <c r="J33" i="3"/>
  <c r="E33" i="3"/>
  <c r="F32" i="3"/>
  <c r="S12" i="34"/>
  <c r="S11" i="34"/>
  <c r="S15" i="34"/>
  <c r="Q37" i="2"/>
  <c r="Q19" i="2"/>
  <c r="Q18" i="2"/>
  <c r="O17" i="34"/>
  <c r="N15" i="34"/>
  <c r="R16" i="34"/>
  <c r="S16" i="34" s="1"/>
  <c r="S10" i="34"/>
  <c r="H15" i="34"/>
  <c r="S14" i="34"/>
  <c r="I16" i="34"/>
  <c r="Q36" i="2"/>
  <c r="P32" i="46"/>
  <c r="P69" i="36"/>
  <c r="P45" i="36"/>
  <c r="P47" i="36"/>
  <c r="P48" i="36"/>
  <c r="P49" i="36"/>
  <c r="P51" i="36"/>
  <c r="P43" i="36"/>
  <c r="K32" i="36"/>
  <c r="K33" i="36" s="1"/>
  <c r="P33" i="36"/>
  <c r="E33" i="36"/>
  <c r="P18" i="36"/>
  <c r="P21" i="36"/>
  <c r="P25" i="36"/>
  <c r="P26" i="36"/>
  <c r="E96" i="48"/>
  <c r="O95" i="36"/>
  <c r="F95" i="36"/>
  <c r="D96" i="36"/>
  <c r="P73" i="36"/>
  <c r="E96" i="36"/>
  <c r="L61" i="36"/>
  <c r="P62" i="36"/>
  <c r="P39" i="36"/>
  <c r="P57" i="36"/>
  <c r="P58" i="36"/>
  <c r="D62" i="36"/>
  <c r="E62" i="36"/>
  <c r="O61" i="36"/>
  <c r="N61" i="36"/>
  <c r="O32" i="36"/>
  <c r="D33" i="36"/>
  <c r="J33" i="36"/>
  <c r="P8" i="36"/>
  <c r="P9" i="36"/>
  <c r="P10" i="36"/>
  <c r="P12" i="36"/>
  <c r="P22" i="36"/>
  <c r="P23" i="36"/>
  <c r="P24" i="36"/>
  <c r="N32" i="36"/>
  <c r="F32" i="36"/>
  <c r="L95" i="3"/>
  <c r="P79" i="3"/>
  <c r="P78" i="3"/>
  <c r="P69" i="3"/>
  <c r="P82" i="3"/>
  <c r="F95" i="3"/>
  <c r="D96" i="3"/>
  <c r="P85" i="3"/>
  <c r="P80" i="3"/>
  <c r="P76" i="3"/>
  <c r="P74" i="3"/>
  <c r="P72" i="3"/>
  <c r="P71" i="3"/>
  <c r="P83" i="3"/>
  <c r="P40" i="3"/>
  <c r="P42" i="3"/>
  <c r="P8" i="3"/>
  <c r="P27" i="3"/>
  <c r="P24" i="3"/>
  <c r="P10" i="3"/>
  <c r="P86" i="3"/>
  <c r="P39" i="3"/>
  <c r="P49" i="3"/>
  <c r="E62" i="3"/>
  <c r="P9" i="3"/>
  <c r="P31" i="3"/>
  <c r="P29" i="3"/>
  <c r="P22" i="3"/>
  <c r="P19" i="3"/>
  <c r="D33" i="3"/>
  <c r="N32" i="3"/>
  <c r="H37" i="3"/>
  <c r="J37" i="3" s="1"/>
  <c r="Q38" i="2"/>
  <c r="P10" i="2"/>
  <c r="G15" i="34"/>
  <c r="N66" i="3"/>
  <c r="H66" i="3"/>
  <c r="J66" i="3"/>
  <c r="D66" i="3"/>
  <c r="D37" i="3"/>
  <c r="N37" i="3"/>
  <c r="Q35" i="2"/>
  <c r="Q14" i="2"/>
  <c r="G13" i="2"/>
  <c r="K62" i="48"/>
  <c r="K33" i="48"/>
  <c r="E33" i="48"/>
  <c r="K33" i="47"/>
  <c r="E96" i="46"/>
  <c r="D62" i="46"/>
  <c r="D33" i="46"/>
  <c r="Q30" i="2" l="1"/>
  <c r="Q10" i="2"/>
  <c r="K51" i="2"/>
  <c r="K47" i="2"/>
  <c r="L54" i="2"/>
  <c r="L47" i="2"/>
  <c r="L37" i="2"/>
  <c r="L27" i="2"/>
  <c r="K28" i="2"/>
  <c r="K27" i="2"/>
  <c r="E37" i="2"/>
  <c r="E27" i="2"/>
  <c r="F30" i="2"/>
  <c r="F27" i="2"/>
  <c r="L17" i="2"/>
  <c r="L7" i="2"/>
  <c r="K17" i="2"/>
  <c r="K7" i="2"/>
  <c r="E11" i="2"/>
  <c r="E7" i="2"/>
  <c r="F17" i="2"/>
  <c r="F7" i="2"/>
  <c r="Q50" i="2"/>
  <c r="Q13" i="2"/>
  <c r="P32" i="36"/>
  <c r="K38" i="2"/>
  <c r="K33" i="2"/>
  <c r="K35" i="2"/>
  <c r="K29" i="2"/>
  <c r="K31" i="2"/>
  <c r="K30" i="2"/>
  <c r="K39" i="2"/>
  <c r="K34" i="2"/>
  <c r="K36" i="2"/>
  <c r="K37" i="2"/>
  <c r="K32" i="2"/>
  <c r="E40" i="2"/>
  <c r="E35" i="2"/>
  <c r="E39" i="2"/>
  <c r="E33" i="2"/>
  <c r="E29" i="2"/>
  <c r="E28" i="2"/>
  <c r="E34" i="2"/>
  <c r="O40" i="2"/>
  <c r="E36" i="2"/>
  <c r="E30" i="2"/>
  <c r="E38" i="2"/>
  <c r="E32" i="2"/>
  <c r="E31" i="2"/>
  <c r="K50" i="2"/>
  <c r="K59" i="2"/>
  <c r="K57" i="2"/>
  <c r="K53" i="2"/>
  <c r="K49" i="2"/>
  <c r="K48" i="2"/>
  <c r="K54" i="2"/>
  <c r="Q33" i="2"/>
  <c r="L29" i="2"/>
  <c r="K58" i="2"/>
  <c r="K55" i="2"/>
  <c r="K52" i="2"/>
  <c r="K56" i="2"/>
  <c r="P61" i="3"/>
  <c r="L8" i="2"/>
  <c r="D62" i="3"/>
  <c r="L59" i="2"/>
  <c r="L28" i="2"/>
  <c r="K14" i="2"/>
  <c r="K9" i="2"/>
  <c r="L16" i="2"/>
  <c r="K8" i="2"/>
  <c r="E15" i="2"/>
  <c r="E18" i="2"/>
  <c r="L33" i="2"/>
  <c r="M40" i="2"/>
  <c r="L9" i="2"/>
  <c r="K13" i="2"/>
  <c r="K18" i="2"/>
  <c r="K19" i="2"/>
  <c r="F8" i="2"/>
  <c r="E8" i="2"/>
  <c r="P95" i="3"/>
  <c r="F38" i="2"/>
  <c r="L11" i="2"/>
  <c r="L12" i="2"/>
  <c r="L18" i="2"/>
  <c r="K10" i="2"/>
  <c r="K12" i="2"/>
  <c r="K16" i="2"/>
  <c r="K15" i="2"/>
  <c r="M20" i="2"/>
  <c r="K11" i="2"/>
  <c r="P32" i="3"/>
  <c r="L36" i="2"/>
  <c r="L38" i="2"/>
  <c r="L34" i="2"/>
  <c r="L39" i="2"/>
  <c r="L32" i="2"/>
  <c r="L31" i="2"/>
  <c r="F39" i="2"/>
  <c r="P40" i="2"/>
  <c r="F37" i="2"/>
  <c r="F35" i="2"/>
  <c r="L13" i="2"/>
  <c r="L10" i="2"/>
  <c r="L19" i="2"/>
  <c r="F14" i="2"/>
  <c r="L15" i="2"/>
  <c r="L14" i="2"/>
  <c r="F18" i="2"/>
  <c r="P20" i="2"/>
  <c r="F13" i="2"/>
  <c r="F19" i="2"/>
  <c r="F12" i="2"/>
  <c r="F15" i="2"/>
  <c r="F9" i="2"/>
  <c r="F16" i="2"/>
  <c r="P95" i="36"/>
  <c r="L52" i="2"/>
  <c r="F36" i="2"/>
  <c r="F28" i="2"/>
  <c r="F40" i="2"/>
  <c r="F34" i="2"/>
  <c r="G40" i="2"/>
  <c r="F29" i="2"/>
  <c r="F33" i="2"/>
  <c r="F31" i="2"/>
  <c r="F32" i="2"/>
  <c r="E16" i="2"/>
  <c r="E19" i="2"/>
  <c r="E14" i="2"/>
  <c r="E12" i="2"/>
  <c r="F11" i="2"/>
  <c r="F10" i="2"/>
  <c r="L58" i="2"/>
  <c r="L51" i="2"/>
  <c r="L55" i="2"/>
  <c r="L57" i="2"/>
  <c r="L50" i="2"/>
  <c r="L49" i="2"/>
  <c r="M60" i="2"/>
  <c r="L56" i="2"/>
  <c r="L48" i="2"/>
  <c r="L53" i="2"/>
  <c r="L35" i="2"/>
  <c r="G20" i="2"/>
  <c r="E10" i="2"/>
  <c r="E17" i="2"/>
  <c r="E9" i="2"/>
  <c r="E13" i="2"/>
  <c r="O20" i="2"/>
  <c r="L30" i="2"/>
  <c r="P61" i="36"/>
  <c r="Q40" i="2" l="1"/>
  <c r="K40" i="2"/>
  <c r="K60" i="2"/>
  <c r="K20" i="2"/>
  <c r="Q20" i="2"/>
  <c r="F20" i="2"/>
  <c r="L20" i="2"/>
  <c r="L60" i="2"/>
  <c r="L40" i="2"/>
  <c r="E20" i="2"/>
  <c r="L95" i="46" l="1"/>
  <c r="J95" i="46"/>
  <c r="N95" i="46"/>
  <c r="P95" i="46" s="1"/>
  <c r="D60" i="2"/>
  <c r="C60" i="2"/>
  <c r="E50" i="2" l="1"/>
  <c r="E47" i="2"/>
  <c r="F53" i="2"/>
  <c r="F47" i="2"/>
  <c r="G53" i="2"/>
  <c r="E53" i="2"/>
  <c r="F54" i="2"/>
  <c r="F51" i="2"/>
  <c r="F50" i="2"/>
  <c r="G60" i="2"/>
  <c r="E58" i="2"/>
  <c r="E51" i="2"/>
  <c r="O60" i="2"/>
  <c r="E48" i="2"/>
  <c r="P60" i="2"/>
  <c r="F48" i="2"/>
  <c r="P53" i="2"/>
  <c r="F57" i="2"/>
  <c r="F58" i="2"/>
  <c r="F55" i="2"/>
  <c r="F56" i="2"/>
  <c r="F59" i="2"/>
  <c r="E55" i="2"/>
  <c r="E54" i="2"/>
  <c r="E56" i="2"/>
  <c r="E52" i="2"/>
  <c r="E59" i="2"/>
  <c r="E49" i="2"/>
  <c r="O53" i="2"/>
  <c r="F52" i="2"/>
  <c r="F49" i="2"/>
  <c r="E57" i="2"/>
  <c r="Q60" i="2" l="1"/>
  <c r="F60" i="2"/>
  <c r="E60" i="2"/>
  <c r="Q53" i="2"/>
</calcChain>
</file>

<file path=xl/sharedStrings.xml><?xml version="1.0" encoding="utf-8"?>
<sst xmlns="http://schemas.openxmlformats.org/spreadsheetml/2006/main" count="2031" uniqueCount="243">
  <si>
    <t>D</t>
  </si>
  <si>
    <t>HL</t>
  </si>
  <si>
    <t>Intra UE</t>
  </si>
  <si>
    <t>Intra + Extra UE</t>
  </si>
  <si>
    <t>Vinho com DO</t>
  </si>
  <si>
    <t>Vinho com IG</t>
  </si>
  <si>
    <t>Vinho</t>
  </si>
  <si>
    <t>Porto</t>
  </si>
  <si>
    <t>Madeira</t>
  </si>
  <si>
    <t>Outros</t>
  </si>
  <si>
    <t>Vinhos Espumantes e Espumosos</t>
  </si>
  <si>
    <t>Outros Vinhos e Mostos</t>
  </si>
  <si>
    <t>Total</t>
  </si>
  <si>
    <t>Estrutura (%)</t>
  </si>
  <si>
    <t>Estrutura</t>
  </si>
  <si>
    <t>Extra UE</t>
  </si>
  <si>
    <t>Destino</t>
  </si>
  <si>
    <t>OUTROS DESTINOS</t>
  </si>
  <si>
    <t>TOTAL</t>
  </si>
  <si>
    <t>1.000 €</t>
  </si>
  <si>
    <t>Europa Comunitária</t>
  </si>
  <si>
    <t>Países Terceiros</t>
  </si>
  <si>
    <t>Preço Médio (€ / l)</t>
  </si>
  <si>
    <t>%</t>
  </si>
  <si>
    <t>Exportações por Tipo de Produto</t>
  </si>
  <si>
    <t>Análise Estatistica do Comércio Internacional de Vinho</t>
  </si>
  <si>
    <t>0 - Nota Introdutória</t>
  </si>
  <si>
    <t>Nota</t>
  </si>
  <si>
    <t>Todos os dados constantes no ficheiro têm como Fonte o Instituto Nacional de Estatistica (INE), pelo que os dados relativos ao Vinho com DOP Porto e Madeira podem diferir dos dados divulgados pelo Instituto dos Vinhos Douro e Porto, IP (IVDP, IP) e Instituto do Vinho, Bordado e do Artesanato da Madeira, IP (IVBAM, IP).</t>
  </si>
  <si>
    <t>Branco</t>
  </si>
  <si>
    <t>Tinto</t>
  </si>
  <si>
    <t>Evolução das Exportações com Destino a uma Seleção de Mercados (NC 2204)</t>
  </si>
  <si>
    <t>2014 - Dados Definitivos</t>
  </si>
  <si>
    <t>Até 2 Litros</t>
  </si>
  <si>
    <r>
      <rPr>
        <b/>
        <sz val="11"/>
        <color indexed="9"/>
        <rFont val="Symbol"/>
        <family val="1"/>
        <charset val="2"/>
      </rPr>
      <t xml:space="preserve">D </t>
    </r>
    <r>
      <rPr>
        <b/>
        <sz val="11"/>
        <color indexed="9"/>
        <rFont val="Calibri"/>
        <family val="2"/>
      </rPr>
      <t>2017 / 2016</t>
    </r>
  </si>
  <si>
    <t>2017/2016</t>
  </si>
  <si>
    <t>Superior a 10 Litros</t>
  </si>
  <si>
    <t>Superior a 2 até 10 Litros</t>
  </si>
  <si>
    <t>Vinho (ex-mesa)</t>
  </si>
  <si>
    <t>Vinho com Indicação de Casta</t>
  </si>
  <si>
    <t>jan - mar</t>
  </si>
  <si>
    <t>Evolução das Exportações de Vinho (ex-vinho de mesa) com Destino a uma Seleção de Mercados</t>
  </si>
  <si>
    <t>Superior a 2 litros até 10 litros</t>
  </si>
  <si>
    <t>Superior a 2 litros</t>
  </si>
  <si>
    <t>Até 2 litros</t>
  </si>
  <si>
    <t>Superior a 10 litros</t>
  </si>
  <si>
    <t>Evolução das Exportações de Vinho com DOP + Vinho com IGP + Vinho (ex-mesa) por Cor e Acondicionamento</t>
  </si>
  <si>
    <t>€ / Litro</t>
  </si>
  <si>
    <t>Evolução Recente da Balança Comercial (1.000 €)</t>
  </si>
  <si>
    <t xml:space="preserve">Evolução anual </t>
  </si>
  <si>
    <t>Exportações (1)</t>
  </si>
  <si>
    <t>Intra+ Extra</t>
  </si>
  <si>
    <t>INTA</t>
  </si>
  <si>
    <t>Extra</t>
  </si>
  <si>
    <t>TVH</t>
  </si>
  <si>
    <t>Importações (2)</t>
  </si>
  <si>
    <t>jan</t>
  </si>
  <si>
    <t>fev</t>
  </si>
  <si>
    <t>Saldo [ (1)-(2) ]</t>
  </si>
  <si>
    <t>mar</t>
  </si>
  <si>
    <t>abr</t>
  </si>
  <si>
    <t>Cobertura [ (1) / (2) ]</t>
  </si>
  <si>
    <t>mai</t>
  </si>
  <si>
    <t>jun</t>
  </si>
  <si>
    <t>jul</t>
  </si>
  <si>
    <t>ago</t>
  </si>
  <si>
    <t>set</t>
  </si>
  <si>
    <t>out</t>
  </si>
  <si>
    <t>nov</t>
  </si>
  <si>
    <t>dez</t>
  </si>
  <si>
    <t>TVH - Taxa de Variação Homóloga</t>
  </si>
  <si>
    <t>Importação</t>
  </si>
  <si>
    <t>Exportação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</si>
  <si>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</si>
  <si>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</si>
  <si>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</si>
  <si>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</si>
  <si>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</si>
  <si>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</si>
  <si>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</si>
  <si>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</si>
  <si>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</si>
  <si>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</si>
  <si>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</si>
  <si>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</si>
  <si>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1ª Trim</t>
  </si>
  <si>
    <t>2º Trim</t>
  </si>
  <si>
    <t>3º Trim</t>
  </si>
  <si>
    <t>4º Trim</t>
  </si>
  <si>
    <t>mês</t>
  </si>
  <si>
    <t>Mês</t>
  </si>
  <si>
    <t xml:space="preserve">             </t>
  </si>
  <si>
    <t>Evolução das Exportações de Vinho (NC 2204) por Mercado / Acondicionamento</t>
  </si>
  <si>
    <t>Evolução das Exportações de Vinho (ex-mesa) por Mercado / Acondicionamento</t>
  </si>
  <si>
    <t>Evolução das Exportações de Vinhos Espumantes e Espumosos por Mercado</t>
  </si>
  <si>
    <t>Evolução das Exportações de Vinhos Espumantes e Espumosos com Destino a uma Seleção de Mercados</t>
  </si>
  <si>
    <t>2016 -  Dados Definitivos</t>
  </si>
  <si>
    <t>3. Evolução Mensal e Timestral das Importações</t>
  </si>
  <si>
    <t>2 - Evolução  Mensal e Trimestral das Exportações</t>
  </si>
  <si>
    <t>Evolução  Mensal e Trimestral das Exportações</t>
  </si>
  <si>
    <t>Evolução  Mensal e Trimestral das Importações</t>
  </si>
  <si>
    <t>4 - Exportações por Tipo de Produto</t>
  </si>
  <si>
    <t>1 - Evolução Recente da Balança Comercial (1.000 €)</t>
  </si>
  <si>
    <t>2017 - Dados Definitivos</t>
  </si>
  <si>
    <t>Peso</t>
  </si>
  <si>
    <t xml:space="preserve">Peso </t>
  </si>
  <si>
    <t>2015 - Ddados Definitivos Revistos</t>
  </si>
  <si>
    <t>6 - Evolução das Exportações de Vinho (NC 2204) por Mercado / Acondicionamento</t>
  </si>
  <si>
    <t>8 - Evolução das Exportações com Destino a uma Selecção de Mercados</t>
  </si>
  <si>
    <t>19 - Evolução das Exportações de Vinho ( ex-vinho mesa) por Mercado / Acondicionamento</t>
  </si>
  <si>
    <t>20 - Evolução das Exportações de Vinho (ex-vinho mesa) com Destino a uma Seleção de Mercados</t>
  </si>
  <si>
    <t>21- Evolução das Exportações de Vinhos Espumantes e Espumosos por Mercado</t>
  </si>
  <si>
    <t>22 - Evolução das Exportações de Vinhos Espumantes e Espumosos com Destino a uma Seleção de Mercados</t>
  </si>
  <si>
    <t>2019 - Dados Definitivos</t>
  </si>
  <si>
    <t>2018 - Dados Definitivos</t>
  </si>
  <si>
    <t>Vinho Certificado</t>
  </si>
  <si>
    <t>10 - Evolução das Exportações de Vinho com DO + IG + Vinho ( ex-vinho mesa) por Mercado / Acondicionamento</t>
  </si>
  <si>
    <t>11 - Evolução das Exportações de Vinho com DO + Vinho com IG + Vinho (ex-vinho mesa) com Destino a uma Selecção de Mercados</t>
  </si>
  <si>
    <t>12 - Evolução das Exportações de Vinho com DO + IG por Mercado / Acondicionamento</t>
  </si>
  <si>
    <t>13 - Evolução das Exportações de Vinho com DO + Vinho com IG com Destino a uma Selecção de Mercados</t>
  </si>
  <si>
    <t>14 - Evolução das Exportações de Vinho com DO por Mercado / Acondicionamento</t>
  </si>
  <si>
    <t>15 - Evolução das Exportações de Vinho com DO com Destino a uma Selecção de Mercados</t>
  </si>
  <si>
    <t>16 - Evolução das Exportações de Vinho com DO Vinho Verde -  Branco e Acondicionamento até 2 litros - com Destino a uma Seleção de Mercados</t>
  </si>
  <si>
    <t>17 - Evolução das Exportações de Vinho com IG por Mercado / Acondicionamento</t>
  </si>
  <si>
    <t>18 - Evolução das Exportações de Vinho com IG com Destino a uma Seleção de Mercados</t>
  </si>
  <si>
    <t>23 - Evolução das Exportações de Vinho Licoroso com DO Porto por Mercado</t>
  </si>
  <si>
    <t>24 - Evolução das Exportações de Vinho Licoroso com DO Porto com Destino a uma Seleção de Mercados</t>
  </si>
  <si>
    <t>25 - Evolução das Exportações de Vinho Licoroso com DO Madeira por Mercado</t>
  </si>
  <si>
    <t>26 - Evolução das Exportações de Vinho Licoroso com DO Madeira com Destino a uma Seleção de Mercados</t>
  </si>
  <si>
    <t>Vinho Licoroso com DO / IG</t>
  </si>
  <si>
    <t>Vinho Licoroso sem DO / IG</t>
  </si>
  <si>
    <t>Evolução das Exportações de Vinho com DO + IG + Vinho (ex-mesa) por Mercado / Acondicionamento</t>
  </si>
  <si>
    <t>Evolução das Exportações de Vinho com DO + Vinho com IG + Vinho (ex-mesa) com Destino a uma Seleção de Mercados</t>
  </si>
  <si>
    <t>Evolução das Exportações de Vinho com DO + IG por Mercado / Acondicionamento</t>
  </si>
  <si>
    <t>Evolução das Exportações de Vinho com DO + Vinho com IG  com Destino a uma Seleção de Mercados</t>
  </si>
  <si>
    <t>Evolução das Exportações de Vinho com DO por Mercado / Acondicionamento</t>
  </si>
  <si>
    <t>Evolução das Exportações de Vinho com DO Vinho Verde -  Branco e Acondicionamento até 2 litros - com Destino a uma Seleção de Mercados</t>
  </si>
  <si>
    <t>Evolução das Exportações de Vinho com IG por Mercado / Acondicionamento</t>
  </si>
  <si>
    <t>Evolução das Exportações de Vinho com IG com Destino a uma Seleção de Mercados</t>
  </si>
  <si>
    <t>Evolução das Exportações de Vinho Licoroso com DO Porto com Destino a uma Seleção de Mercados</t>
  </si>
  <si>
    <t>Evolução das Exportações de Vinho Licoroso com DO Porto por Mercado</t>
  </si>
  <si>
    <t>Evolução das Exportações de Vinho Licoroso com DO Madeira por Mercado</t>
  </si>
  <si>
    <t>Evolução das Exportações de Vinho Licoroso com DO Madeira com Destino a uma Seleção de Mercados</t>
  </si>
  <si>
    <t>Evolução das Exportações de Vinho com DO com Destino a uma Seleção de Mercados</t>
  </si>
  <si>
    <t>Ano Móvel</t>
  </si>
  <si>
    <t>2007/2023</t>
  </si>
  <si>
    <t>D       2024/2023</t>
  </si>
  <si>
    <t>2024 /2023</t>
  </si>
  <si>
    <t>2024 / 2023</t>
  </si>
  <si>
    <t>2024/2023</t>
  </si>
  <si>
    <t>2023 - Dados Definitivos (09-08-2024)</t>
  </si>
  <si>
    <t>2022 - Dados Definitivos Revistos (09-08-2024)</t>
  </si>
  <si>
    <t>2021  - Dados Definitivos  ( 09-08-2022)</t>
  </si>
  <si>
    <t>2020 - Dados Definitivos (09-09-2021)</t>
  </si>
  <si>
    <t>2024 - Dados Preliminares (10-10-2024)</t>
  </si>
  <si>
    <t>jan-nov</t>
  </si>
  <si>
    <t>dez 2022 a nov 2023</t>
  </si>
  <si>
    <t>dez  2023 a nov 2024</t>
  </si>
  <si>
    <t>Exportações por Tipo de Produto - Novembro 2024 vs Novembro 2023</t>
  </si>
  <si>
    <t>Evolução das Exportações de Vinho (NC 2204) por Mercado / Acondicionamento - Novembro  2024 vs Novembro 2023</t>
  </si>
  <si>
    <t>Evolução das Exportações com Destino a uma Seleção de Mercados (NC 2204) - Novembro 2024 vs Novembro 2023</t>
  </si>
  <si>
    <t>E.U.AMERICA</t>
  </si>
  <si>
    <t>FRANCA</t>
  </si>
  <si>
    <t>BRASIL</t>
  </si>
  <si>
    <t>REINO UNIDO</t>
  </si>
  <si>
    <t>PAISES BAIXOS</t>
  </si>
  <si>
    <t>CANADA</t>
  </si>
  <si>
    <t>ALEMANHA</t>
  </si>
  <si>
    <t>ANGOLA</t>
  </si>
  <si>
    <t>BELGICA</t>
  </si>
  <si>
    <t>POLONIA</t>
  </si>
  <si>
    <t>FEDERAÇÃO RUSSA</t>
  </si>
  <si>
    <t>SUICA</t>
  </si>
  <si>
    <t>ESPANHA</t>
  </si>
  <si>
    <t>DINAMARCA</t>
  </si>
  <si>
    <t>SUECIA</t>
  </si>
  <si>
    <t>PAISES PT N/ DETERM.</t>
  </si>
  <si>
    <t>NORUEGA</t>
  </si>
  <si>
    <t>FINLANDIA</t>
  </si>
  <si>
    <t>LUXEMBURGO</t>
  </si>
  <si>
    <t>ITALIA</t>
  </si>
  <si>
    <t>IRLANDA</t>
  </si>
  <si>
    <t>GUINE BISSAU</t>
  </si>
  <si>
    <t>JAPAO</t>
  </si>
  <si>
    <t>CHINA</t>
  </si>
  <si>
    <t>UCRANIA</t>
  </si>
  <si>
    <t>ROMENIA</t>
  </si>
  <si>
    <t>LETONIA</t>
  </si>
  <si>
    <t>REP. CHECA</t>
  </si>
  <si>
    <t>AUSTRIA</t>
  </si>
  <si>
    <t>ESTONIA</t>
  </si>
  <si>
    <t>LITUANIA</t>
  </si>
  <si>
    <t>CHIPRE</t>
  </si>
  <si>
    <t>HUNGRIA</t>
  </si>
  <si>
    <t>BULGARIA</t>
  </si>
  <si>
    <t>REP. ESLOVACA</t>
  </si>
  <si>
    <t>MACAU</t>
  </si>
  <si>
    <t>MOCAMBIQUE</t>
  </si>
  <si>
    <t>AUSTRALIA</t>
  </si>
  <si>
    <t>S.TOME PRINCIPE</t>
  </si>
  <si>
    <t>COREIA DO SUL</t>
  </si>
  <si>
    <t>COLOMBIA</t>
  </si>
  <si>
    <t>SUAZILANDIA</t>
  </si>
  <si>
    <t>ISRAEL</t>
  </si>
  <si>
    <t>EMIRATOS ARABES</t>
  </si>
  <si>
    <t>CABO VERDE</t>
  </si>
  <si>
    <t>AFRICA DO SUL</t>
  </si>
  <si>
    <t>MEXICO</t>
  </si>
  <si>
    <t>BIELORRUSSIA</t>
  </si>
  <si>
    <t>SINGAPURA</t>
  </si>
  <si>
    <t>ESLOVENIA</t>
  </si>
  <si>
    <t>GRECIA</t>
  </si>
  <si>
    <t>URUGUAI</t>
  </si>
  <si>
    <t>NAMIBIA</t>
  </si>
  <si>
    <t>CUBA</t>
  </si>
  <si>
    <t>MALTA</t>
  </si>
  <si>
    <t>NIGERIA</t>
  </si>
  <si>
    <t>TURQUIA</t>
  </si>
  <si>
    <t>PARAGUAI</t>
  </si>
  <si>
    <t>ISLANDIA</t>
  </si>
  <si>
    <t>GANA</t>
  </si>
  <si>
    <t>RUANDA</t>
  </si>
  <si>
    <t>TIMOR LESTE</t>
  </si>
  <si>
    <t>MARROCOS</t>
  </si>
  <si>
    <t>SENEGAL</t>
  </si>
  <si>
    <t>COSTA DO MARFIM</t>
  </si>
  <si>
    <t>PROV/ABAST.BORDO PT</t>
  </si>
  <si>
    <t>VENEZUELA</t>
  </si>
  <si>
    <t>INDONESIA</t>
  </si>
  <si>
    <t>CATAR</t>
  </si>
  <si>
    <t>NOVA ZELANDIA</t>
  </si>
  <si>
    <t>TAIWAN</t>
  </si>
  <si>
    <t>REP.DOMINICANA</t>
  </si>
  <si>
    <t>HONG-KONG</t>
  </si>
  <si>
    <t>ANDORRA</t>
  </si>
  <si>
    <t>BERMUDAS</t>
  </si>
  <si>
    <t>INDIA</t>
  </si>
  <si>
    <t>ILHAS CAIMO</t>
  </si>
  <si>
    <t>CAZAQUISTAO</t>
  </si>
  <si>
    <t>Novembro 2024 versus Novembro 2023</t>
  </si>
  <si>
    <t>5 - Exportações por Tipo de produto - novembro  2024 vs novembro 2023</t>
  </si>
  <si>
    <t>7 - Evolução das Exportações de Vinho (NC 2204) por Mercado / Acondicionamento - novembro  2024 vs novembro 2023</t>
  </si>
  <si>
    <t>9 - Evolução das Exportações com Destino a uma Selecção de Mercado - novembro  2024 vs novembro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</si>
</sst>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#,##0\ &quot;€&quot;;[Red]\-#,##0\ &quot;€&quot;"/>
    <numFmt numFmtId="164" formatCode="0.0%"/>
    <numFmt numFmtId="165" formatCode="0.0"/>
    <numFmt numFmtId="166" formatCode="#,##0.0"/>
  </numFmts>
  <fonts count="20" x14ac:knownFonts="1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indexed="9"/>
      <name val="Calibri"/>
      <family val="2"/>
    </font>
    <font>
      <b/>
      <sz val="11"/>
      <color indexed="9"/>
      <name val="Symbol"/>
      <family val="1"/>
      <charset val="2"/>
    </font>
    <font>
      <b/>
      <sz val="12"/>
      <name val="Calibri"/>
      <family val="2"/>
    </font>
    <font>
      <b/>
      <sz val="1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  <font>
      <b/>
      <sz val="11"/>
      <color theme="1"/>
      <name val="Calibri"/>
      <family val="2"/>
    </font>
    <font>
      <b/>
      <sz val="11"/>
      <color theme="0"/>
      <name val="Calibri"/>
      <family val="2"/>
    </font>
    <font>
      <i/>
      <sz val="11"/>
      <color theme="1"/>
      <name val="Calibri"/>
      <family val="2"/>
    </font>
    <font>
      <b/>
      <sz val="12"/>
      <color theme="1"/>
      <name val="Calibri"/>
      <family val="2"/>
    </font>
    <font>
      <b/>
      <sz val="14"/>
      <color theme="1"/>
      <name val="Calibri"/>
      <family val="2"/>
    </font>
    <font>
      <b/>
      <sz val="11"/>
      <color theme="0"/>
      <name val="Symbol"/>
      <family val="1"/>
      <charset val="2"/>
    </font>
    <font>
      <b/>
      <i/>
      <sz val="11"/>
      <color theme="1"/>
      <name val="Calibri"/>
      <family val="2"/>
    </font>
    <font>
      <b/>
      <sz val="12"/>
      <color rgb="FF002060"/>
      <name val="Calibri"/>
      <family val="2"/>
    </font>
    <font>
      <b/>
      <sz val="9"/>
      <color theme="0"/>
      <name val="Symbol"/>
      <family val="1"/>
      <charset val="2"/>
    </font>
    <font>
      <sz val="11"/>
      <name val="Calibri"/>
      <family val="2"/>
    </font>
    <font>
      <i/>
      <sz val="11"/>
      <name val="Calibri"/>
      <family val="2"/>
    </font>
    <font>
      <b/>
      <i/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8" tint="0.79998168889431442"/>
        <bgColor indexed="64"/>
      </patternFill>
    </fill>
  </fills>
  <borders count="104">
    <border>
      <left/>
      <right/>
      <top/>
      <bottom/>
      <diagonal/>
    </border>
    <border>
      <left/>
      <right style="medium">
        <color theme="8" tint="-0.24994659260841701"/>
      </right>
      <top/>
      <bottom/>
      <diagonal/>
    </border>
    <border>
      <left style="medium">
        <color theme="8" tint="-0.24994659260841701"/>
      </left>
      <right/>
      <top/>
      <bottom/>
      <diagonal/>
    </border>
    <border>
      <left style="medium">
        <color theme="8" tint="-0.24994659260841701"/>
      </left>
      <right/>
      <top/>
      <bottom style="medium">
        <color theme="8" tint="-0.24994659260841701"/>
      </bottom>
      <diagonal/>
    </border>
    <border>
      <left/>
      <right/>
      <top/>
      <bottom style="medium">
        <color theme="8" tint="-0.24994659260841701"/>
      </bottom>
      <diagonal/>
    </border>
    <border>
      <left/>
      <right style="medium">
        <color theme="8" tint="-0.24994659260841701"/>
      </right>
      <top/>
      <bottom style="medium">
        <color theme="8" tint="-0.24994659260841701"/>
      </bottom>
      <diagonal/>
    </border>
    <border>
      <left style="medium">
        <color theme="8" tint="-0.24994659260841701"/>
      </left>
      <right/>
      <top style="medium">
        <color theme="8" tint="-0.24994659260841701"/>
      </top>
      <bottom style="medium">
        <color theme="8" tint="-0.24994659260841701"/>
      </bottom>
      <diagonal/>
    </border>
    <border>
      <left/>
      <right/>
      <top style="medium">
        <color theme="8" tint="-0.24994659260841701"/>
      </top>
      <bottom style="medium">
        <color theme="8" tint="-0.24994659260841701"/>
      </bottom>
      <diagonal/>
    </border>
    <border>
      <left/>
      <right style="medium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/>
      <right/>
      <top style="thin">
        <color theme="8" tint="-0.24994659260841701"/>
      </top>
      <bottom style="thin">
        <color theme="8" tint="-0.24994659260841701"/>
      </bottom>
      <diagonal/>
    </border>
    <border>
      <left style="medium">
        <color theme="8" tint="-0.24994659260841701"/>
      </left>
      <right/>
      <top style="thin">
        <color theme="8" tint="-0.24994659260841701"/>
      </top>
      <bottom/>
      <diagonal/>
    </border>
    <border>
      <left/>
      <right/>
      <top style="thin">
        <color theme="8" tint="-0.24994659260841701"/>
      </top>
      <bottom/>
      <diagonal/>
    </border>
    <border>
      <left style="medium">
        <color theme="8" tint="-0.24994659260841701"/>
      </left>
      <right/>
      <top style="thin">
        <color theme="8" tint="-0.24994659260841701"/>
      </top>
      <bottom style="thin">
        <color theme="8" tint="-0.24994659260841701"/>
      </bottom>
      <diagonal/>
    </border>
    <border>
      <left/>
      <right style="medium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/>
      <right style="medium">
        <color theme="8" tint="-0.24994659260841701"/>
      </right>
      <top style="medium">
        <color theme="8" tint="-0.24994659260841701"/>
      </top>
      <bottom/>
      <diagonal/>
    </border>
    <border>
      <left style="medium">
        <color theme="8" tint="-0.24994659260841701"/>
      </left>
      <right/>
      <top/>
      <bottom style="thin">
        <color theme="8" tint="-0.24994659260841701"/>
      </bottom>
      <diagonal/>
    </border>
    <border>
      <left/>
      <right/>
      <top/>
      <bottom style="thin">
        <color theme="8" tint="-0.24994659260841701"/>
      </bottom>
      <diagonal/>
    </border>
    <border>
      <left style="medium">
        <color theme="8" tint="-0.24994659260841701"/>
      </left>
      <right style="medium">
        <color theme="8" tint="-0.24994659260841701"/>
      </right>
      <top/>
      <bottom style="medium">
        <color theme="8" tint="-0.24994659260841701"/>
      </bottom>
      <diagonal/>
    </border>
    <border>
      <left style="medium">
        <color theme="8" tint="-0.24994659260841701"/>
      </left>
      <right style="medium">
        <color theme="8" tint="-0.24994659260841701"/>
      </right>
      <top/>
      <bottom/>
      <diagonal/>
    </border>
    <border>
      <left style="medium">
        <color theme="8" tint="-0.24994659260841701"/>
      </left>
      <right/>
      <top style="medium">
        <color theme="8" tint="-0.24994659260841701"/>
      </top>
      <bottom/>
      <diagonal/>
    </border>
    <border>
      <left/>
      <right/>
      <top style="medium">
        <color theme="8" tint="-0.24994659260841701"/>
      </top>
      <bottom/>
      <diagonal/>
    </border>
    <border>
      <left/>
      <right/>
      <top style="medium">
        <color theme="8" tint="-0.24994659260841701"/>
      </top>
      <bottom style="thin">
        <color theme="8" tint="-0.24994659260841701"/>
      </bottom>
      <diagonal/>
    </border>
    <border>
      <left style="medium">
        <color theme="8" tint="-0.24994659260841701"/>
      </left>
      <right/>
      <top style="medium">
        <color theme="8" tint="-0.24994659260841701"/>
      </top>
      <bottom style="thin">
        <color theme="8" tint="-0.24994659260841701"/>
      </bottom>
      <diagonal/>
    </border>
    <border>
      <left style="medium">
        <color theme="8" tint="-0.24994659260841701"/>
      </left>
      <right style="medium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/>
      <bottom/>
      <diagonal/>
    </border>
    <border>
      <left style="thin">
        <color theme="8" tint="-0.24994659260841701"/>
      </left>
      <right style="medium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 style="thin">
        <color theme="8" tint="-0.24994659260841701"/>
      </top>
      <bottom/>
      <diagonal/>
    </border>
    <border>
      <left style="thin">
        <color theme="8" tint="-0.24994659260841701"/>
      </left>
      <right style="medium">
        <color theme="8" tint="-0.24994659260841701"/>
      </right>
      <top/>
      <bottom style="medium">
        <color theme="8" tint="-0.24994659260841701"/>
      </bottom>
      <diagonal/>
    </border>
    <border>
      <left style="medium">
        <color theme="8" tint="-0.24994659260841701"/>
      </left>
      <right style="medium">
        <color theme="8" tint="-0.24994659260841701"/>
      </right>
      <top style="medium">
        <color theme="8" tint="-0.24994659260841701"/>
      </top>
      <bottom/>
      <diagonal/>
    </border>
    <border>
      <left style="medium">
        <color theme="8" tint="-0.24994659260841701"/>
      </left>
      <right style="medium">
        <color theme="8" tint="-0.24994659260841701"/>
      </right>
      <top style="thin">
        <color theme="8" tint="-0.24994659260841701"/>
      </top>
      <bottom/>
      <diagonal/>
    </border>
    <border>
      <left style="medium">
        <color theme="8" tint="-0.24994659260841701"/>
      </left>
      <right style="medium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medium">
        <color theme="8" tint="-0.24994659260841701"/>
      </top>
      <bottom/>
      <diagonal/>
    </border>
    <border>
      <left style="thin">
        <color theme="8" tint="-0.24994659260841701"/>
      </left>
      <right style="medium">
        <color theme="8" tint="-0.24994659260841701"/>
      </right>
      <top style="medium">
        <color theme="8" tint="-0.24994659260841701"/>
      </top>
      <bottom/>
      <diagonal/>
    </border>
    <border>
      <left style="medium">
        <color theme="8" tint="-0.24994659260841701"/>
      </left>
      <right style="thin">
        <color theme="8" tint="-0.24994659260841701"/>
      </right>
      <top/>
      <bottom/>
      <diagonal/>
    </border>
    <border>
      <left style="medium">
        <color theme="8" tint="-0.24994659260841701"/>
      </left>
      <right style="thin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/>
      <bottom style="medium">
        <color theme="8" tint="-0.24994659260841701"/>
      </bottom>
      <diagonal/>
    </border>
    <border>
      <left style="medium">
        <color theme="8" tint="-0.24994659260841701"/>
      </left>
      <right style="medium">
        <color theme="8" tint="-0.24994659260841701"/>
      </right>
      <top style="medium">
        <color theme="8" tint="-0.24994659260841701"/>
      </top>
      <bottom style="thin">
        <color theme="8" tint="-0.24994659260841701"/>
      </bottom>
      <diagonal/>
    </border>
    <border>
      <left style="medium">
        <color theme="0"/>
      </left>
      <right/>
      <top/>
      <bottom style="medium">
        <color theme="8" tint="-0.24994659260841701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medium">
        <color theme="8" tint="-0.24994659260841701"/>
      </bottom>
      <diagonal/>
    </border>
    <border>
      <left style="medium">
        <color theme="5" tint="-0.24994659260841701"/>
      </left>
      <right/>
      <top style="medium">
        <color theme="5" tint="-0.24994659260841701"/>
      </top>
      <bottom/>
      <diagonal/>
    </border>
    <border>
      <left style="medium">
        <color theme="5" tint="-0.24994659260841701"/>
      </left>
      <right/>
      <top/>
      <bottom/>
      <diagonal/>
    </border>
    <border>
      <left/>
      <right/>
      <top/>
      <bottom style="medium">
        <color theme="5" tint="-0.24994659260841701"/>
      </bottom>
      <diagonal/>
    </border>
    <border>
      <left style="medium">
        <color theme="5" tint="-0.24994659260841701"/>
      </left>
      <right/>
      <top/>
      <bottom style="medium">
        <color theme="5" tint="-0.24994659260841701"/>
      </bottom>
      <diagonal/>
    </border>
    <border>
      <left style="thin">
        <color theme="5" tint="-0.24994659260841701"/>
      </left>
      <right style="thin">
        <color theme="5" tint="-0.24994659260841701"/>
      </right>
      <top/>
      <bottom style="medium">
        <color theme="5" tint="-0.24994659260841701"/>
      </bottom>
      <diagonal/>
    </border>
    <border>
      <left style="medium">
        <color theme="5" tint="-0.24994659260841701"/>
      </left>
      <right style="medium">
        <color theme="5" tint="-0.24994659260841701"/>
      </right>
      <top/>
      <bottom style="medium">
        <color theme="5" tint="-0.24994659260841701"/>
      </bottom>
      <diagonal/>
    </border>
    <border>
      <left style="thin">
        <color theme="5" tint="-0.24994659260841701"/>
      </left>
      <right style="medium">
        <color theme="5" tint="-0.24994659260841701"/>
      </right>
      <top/>
      <bottom style="medium">
        <color theme="5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medium">
        <color theme="8" tint="-0.24994659260841701"/>
      </top>
      <bottom/>
      <diagonal/>
    </border>
    <border>
      <left style="thin">
        <color theme="8" tint="-0.24994659260841701"/>
      </left>
      <right style="thin">
        <color theme="8" tint="-0.24994659260841701"/>
      </right>
      <top/>
      <bottom/>
      <diagonal/>
    </border>
    <border>
      <left style="thin">
        <color theme="8" tint="-0.24994659260841701"/>
      </left>
      <right style="thin">
        <color theme="8" tint="-0.24994659260841701"/>
      </right>
      <top/>
      <bottom style="medium">
        <color theme="8" tint="-0.24994659260841701"/>
      </bottom>
      <diagonal/>
    </border>
    <border>
      <left style="thin">
        <color theme="0"/>
      </left>
      <right style="thin">
        <color theme="0"/>
      </right>
      <top/>
      <bottom style="medium">
        <color theme="8" tint="-0.24994659260841701"/>
      </bottom>
      <diagonal/>
    </border>
    <border>
      <left style="medium">
        <color theme="0"/>
      </left>
      <right style="medium">
        <color theme="0"/>
      </right>
      <top style="medium">
        <color theme="8" tint="-0.24994659260841701"/>
      </top>
      <bottom/>
      <diagonal/>
    </border>
    <border>
      <left style="medium">
        <color theme="0"/>
      </left>
      <right style="medium">
        <color theme="0"/>
      </right>
      <top/>
      <bottom style="medium">
        <color theme="8" tint="-0.24994659260841701"/>
      </bottom>
      <diagonal/>
    </border>
    <border>
      <left style="medium">
        <color theme="0"/>
      </left>
      <right/>
      <top style="medium">
        <color theme="8" tint="-0.24994659260841701"/>
      </top>
      <bottom style="thin">
        <color theme="0"/>
      </bottom>
      <diagonal/>
    </border>
    <border>
      <left/>
      <right style="medium">
        <color theme="0"/>
      </right>
      <top style="medium">
        <color theme="8" tint="-0.24994659260841701"/>
      </top>
      <bottom style="thin">
        <color theme="0"/>
      </bottom>
      <diagonal/>
    </border>
    <border>
      <left/>
      <right/>
      <top style="medium">
        <color theme="8" tint="-0.24994659260841701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medium">
        <color theme="8" tint="-0.24994659260841701"/>
      </top>
      <bottom/>
      <diagonal/>
    </border>
    <border>
      <left style="thin">
        <color theme="0"/>
      </left>
      <right style="thin">
        <color theme="0"/>
      </right>
      <top style="medium">
        <color theme="8" tint="-0.24994659260841701"/>
      </top>
      <bottom/>
      <diagonal/>
    </border>
    <border>
      <left style="medium">
        <color theme="0"/>
      </left>
      <right style="thin">
        <color theme="0"/>
      </right>
      <top/>
      <bottom style="medium">
        <color theme="8" tint="-0.24994659260841701"/>
      </bottom>
      <diagonal/>
    </border>
    <border>
      <left/>
      <right style="medium">
        <color theme="0"/>
      </right>
      <top style="medium">
        <color theme="8" tint="-0.24994659260841701"/>
      </top>
      <bottom/>
      <diagonal/>
    </border>
    <border>
      <left style="medium">
        <color theme="0"/>
      </left>
      <right style="medium">
        <color theme="8" tint="-0.24994659260841701"/>
      </right>
      <top style="medium">
        <color theme="8" tint="-0.24994659260841701"/>
      </top>
      <bottom/>
      <diagonal/>
    </border>
    <border>
      <left style="medium">
        <color theme="0"/>
      </left>
      <right style="medium">
        <color theme="8" tint="-0.24994659260841701"/>
      </right>
      <top/>
      <bottom/>
      <diagonal/>
    </border>
    <border>
      <left style="medium">
        <color theme="0"/>
      </left>
      <right style="medium">
        <color theme="8" tint="-0.24994659260841701"/>
      </right>
      <top/>
      <bottom style="medium">
        <color theme="8" tint="-0.24994659260841701"/>
      </bottom>
      <diagonal/>
    </border>
    <border>
      <left style="medium">
        <color theme="8" tint="-0.24994659260841701"/>
      </left>
      <right/>
      <top/>
      <bottom style="thin">
        <color theme="0"/>
      </bottom>
      <diagonal/>
    </border>
    <border>
      <left/>
      <right style="medium">
        <color theme="0"/>
      </right>
      <top/>
      <bottom style="thin">
        <color theme="0"/>
      </bottom>
      <diagonal/>
    </border>
    <border>
      <left style="medium">
        <color theme="0"/>
      </left>
      <right/>
      <top style="medium">
        <color theme="8" tint="-0.24994659260841701"/>
      </top>
      <bottom/>
      <diagonal/>
    </border>
    <border>
      <left/>
      <right style="medium">
        <color theme="0"/>
      </right>
      <top/>
      <bottom style="medium">
        <color theme="8" tint="-0.24994659260841701"/>
      </bottom>
      <diagonal/>
    </border>
    <border>
      <left/>
      <right/>
      <top/>
      <bottom style="thin">
        <color theme="0"/>
      </bottom>
      <diagonal/>
    </border>
    <border>
      <left style="medium">
        <color theme="0"/>
      </left>
      <right/>
      <top/>
      <bottom style="thin">
        <color theme="0"/>
      </bottom>
      <diagonal/>
    </border>
    <border>
      <left style="medium">
        <color theme="8" tint="-0.24994659260841701"/>
      </left>
      <right style="medium">
        <color theme="0"/>
      </right>
      <top style="medium">
        <color theme="8" tint="-0.24994659260841701"/>
      </top>
      <bottom/>
      <diagonal/>
    </border>
    <border>
      <left style="medium">
        <color theme="8" tint="-0.24994659260841701"/>
      </left>
      <right style="medium">
        <color theme="0"/>
      </right>
      <top/>
      <bottom/>
      <diagonal/>
    </border>
    <border>
      <left style="medium">
        <color theme="8" tint="-0.24994659260841701"/>
      </left>
      <right style="medium">
        <color theme="0"/>
      </right>
      <top/>
      <bottom style="medium">
        <color theme="8" tint="-0.2499465926084170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8" tint="-0.24994659260841701"/>
      </bottom>
      <diagonal/>
    </border>
    <border>
      <left style="medium">
        <color theme="8" tint="-0.24994659260841701"/>
      </left>
      <right/>
      <top style="medium">
        <color theme="8" tint="-0.24994659260841701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medium">
        <color theme="8" tint="-0.24994659260841701"/>
      </top>
      <bottom/>
      <diagonal/>
    </border>
    <border>
      <left style="medium">
        <color theme="0"/>
      </left>
      <right style="thin">
        <color theme="0"/>
      </right>
      <top/>
      <bottom/>
      <diagonal/>
    </border>
    <border>
      <left style="thin">
        <color theme="0"/>
      </left>
      <right style="medium">
        <color theme="0"/>
      </right>
      <top/>
      <bottom/>
      <diagonal/>
    </border>
    <border>
      <left style="medium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medium">
        <color theme="0"/>
      </right>
      <top/>
      <bottom style="thin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/>
      <diagonal/>
    </border>
    <border>
      <left style="medium">
        <color theme="0"/>
      </left>
      <right/>
      <top/>
      <bottom/>
      <diagonal/>
    </border>
    <border>
      <left style="thin">
        <color theme="8" tint="-0.24994659260841701"/>
      </left>
      <right style="medium">
        <color theme="8" tint="-0.24994659260841701"/>
      </right>
      <top/>
      <bottom style="thin">
        <color theme="8" tint="-0.24994659260841701"/>
      </bottom>
      <diagonal/>
    </border>
    <border>
      <left style="thin">
        <color theme="0"/>
      </left>
      <right style="medium">
        <color theme="0"/>
      </right>
      <top/>
      <bottom style="medium">
        <color theme="8" tint="-0.24994659260841701"/>
      </bottom>
      <diagonal/>
    </border>
    <border>
      <left style="thin">
        <color theme="0"/>
      </left>
      <right/>
      <top/>
      <bottom style="medium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thin">
        <color theme="8" tint="-0.24994659260841701"/>
      </left>
      <right/>
      <top/>
      <bottom/>
      <diagonal/>
    </border>
    <border>
      <left style="thin">
        <color theme="8" tint="-0.24994659260841701"/>
      </left>
      <right/>
      <top style="medium">
        <color theme="8" tint="-0.24994659260841701"/>
      </top>
      <bottom/>
      <diagonal/>
    </border>
    <border>
      <left style="thin">
        <color theme="8" tint="-0.24994659260841701"/>
      </left>
      <right/>
      <top/>
      <bottom style="medium">
        <color theme="8" tint="-0.24994659260841701"/>
      </bottom>
      <diagonal/>
    </border>
    <border>
      <left/>
      <right style="thin">
        <color theme="8" tint="-0.24994659260841701"/>
      </right>
      <top/>
      <bottom/>
      <diagonal/>
    </border>
    <border>
      <left/>
      <right style="thin">
        <color theme="8" tint="-0.24994659260841701"/>
      </right>
      <top/>
      <bottom style="medium">
        <color theme="8" tint="-0.24994659260841701"/>
      </bottom>
      <diagonal/>
    </border>
    <border>
      <left/>
      <right style="thin">
        <color theme="8" tint="-0.24994659260841701"/>
      </right>
      <top style="medium">
        <color theme="8" tint="-0.24994659260841701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medium">
        <color theme="8" tint="-0.24994659260841701"/>
      </bottom>
      <diagonal/>
    </border>
    <border>
      <left/>
      <right style="thin">
        <color theme="0"/>
      </right>
      <top style="thin">
        <color theme="0"/>
      </top>
      <bottom style="medium">
        <color theme="8" tint="-0.24994659260841701"/>
      </bottom>
      <diagonal/>
    </border>
    <border>
      <left/>
      <right style="medium">
        <color theme="0"/>
      </right>
      <top style="thin">
        <color theme="0"/>
      </top>
      <bottom style="medium">
        <color theme="8" tint="-0.24994659260841701"/>
      </bottom>
      <diagonal/>
    </border>
    <border>
      <left style="thin">
        <color theme="0"/>
      </left>
      <right/>
      <top style="medium">
        <color theme="8" tint="-0.24994659260841701"/>
      </top>
      <bottom/>
      <diagonal/>
    </border>
    <border>
      <left/>
      <right style="medium">
        <color theme="8" tint="-0.24994659260841701"/>
      </right>
      <top style="medium">
        <color theme="8" tint="-0.24994659260841701"/>
      </top>
      <bottom style="thin">
        <color theme="0"/>
      </bottom>
      <diagonal/>
    </border>
    <border>
      <left style="thin">
        <color theme="0"/>
      </left>
      <right style="medium">
        <color theme="8" tint="-0.24994659260841701"/>
      </right>
      <top/>
      <bottom style="medium">
        <color theme="8" tint="-0.24994659260841701"/>
      </bottom>
      <diagonal/>
    </border>
    <border>
      <left style="thin">
        <color theme="4"/>
      </left>
      <right/>
      <top style="medium">
        <color theme="8" tint="-0.24994659260841701"/>
      </top>
      <bottom style="medium">
        <color theme="8" tint="-0.24994659260841701"/>
      </bottom>
      <diagonal/>
    </border>
    <border>
      <left style="thick">
        <color theme="8" tint="-0.24994659260841701"/>
      </left>
      <right style="thin">
        <color theme="8" tint="-0.24994659260841701"/>
      </right>
      <top style="medium">
        <color theme="8" tint="-0.24994659260841701"/>
      </top>
      <bottom/>
      <diagonal/>
    </border>
    <border>
      <left style="thick">
        <color theme="8" tint="-0.24994659260841701"/>
      </left>
      <right style="thin">
        <color theme="8" tint="-0.24994659260841701"/>
      </right>
      <top/>
      <bottom/>
      <diagonal/>
    </border>
    <border>
      <left style="thick">
        <color theme="8" tint="-0.24994659260841701"/>
      </left>
      <right style="thin">
        <color theme="8" tint="-0.24994659260841701"/>
      </right>
      <top/>
      <bottom style="medium">
        <color theme="8" tint="-0.24994659260841701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medium">
        <color theme="8" tint="-0.24994659260841701"/>
      </left>
      <right style="medium">
        <color theme="8" tint="-0.24994659260841701"/>
      </right>
      <top/>
      <bottom style="thin">
        <color theme="8" tint="-0.24994659260841701"/>
      </bottom>
      <diagonal/>
    </border>
  </borders>
  <cellStyleXfs count="3">
    <xf numFmtId="0" fontId="0" fillId="0" borderId="0"/>
    <xf numFmtId="0" fontId="7" fillId="0" borderId="0" applyNumberFormat="0" applyFill="0" applyBorder="0" applyAlignment="0" applyProtection="0"/>
    <xf numFmtId="0" fontId="1" fillId="0" borderId="0"/>
  </cellStyleXfs>
  <cellXfs count="384">
    <xf numFmtId="0" fontId="0" fillId="0" borderId="0" xfId="0"/>
    <xf numFmtId="0" fontId="8" fillId="0" borderId="0" xfId="0" applyFont="1"/>
    <xf numFmtId="164" fontId="0" fillId="0" borderId="0" xfId="0" applyNumberFormat="1"/>
    <xf numFmtId="0" fontId="10" fillId="0" borderId="0" xfId="0" applyFont="1"/>
    <xf numFmtId="0" fontId="11" fillId="0" borderId="0" xfId="0" applyFont="1"/>
    <xf numFmtId="0" fontId="7" fillId="0" borderId="0" xfId="1"/>
    <xf numFmtId="0" fontId="0" fillId="0" borderId="0" xfId="0" applyAlignment="1">
      <alignment vertical="top" wrapText="1"/>
    </xf>
    <xf numFmtId="0" fontId="12" fillId="0" borderId="0" xfId="0" applyFont="1"/>
    <xf numFmtId="0" fontId="0" fillId="0" borderId="2" xfId="0" applyBorder="1"/>
    <xf numFmtId="0" fontId="0" fillId="0" borderId="3" xfId="0" applyBorder="1"/>
    <xf numFmtId="0" fontId="0" fillId="0" borderId="4" xfId="0" applyBorder="1"/>
    <xf numFmtId="164" fontId="0" fillId="0" borderId="4" xfId="0" applyNumberFormat="1" applyBorder="1"/>
    <xf numFmtId="0" fontId="8" fillId="0" borderId="6" xfId="0" applyFont="1" applyBorder="1"/>
    <xf numFmtId="0" fontId="8" fillId="0" borderId="7" xfId="0" applyFont="1" applyBorder="1"/>
    <xf numFmtId="164" fontId="8" fillId="0" borderId="7" xfId="0" applyNumberFormat="1" applyFont="1" applyBorder="1"/>
    <xf numFmtId="0" fontId="10" fillId="0" borderId="9" xfId="0" applyFont="1" applyBorder="1"/>
    <xf numFmtId="0" fontId="9" fillId="2" borderId="2" xfId="0" applyFont="1" applyFill="1" applyBorder="1" applyAlignment="1">
      <alignment horizontal="center"/>
    </xf>
    <xf numFmtId="3" fontId="8" fillId="0" borderId="6" xfId="0" applyNumberFormat="1" applyFont="1" applyBorder="1"/>
    <xf numFmtId="3" fontId="8" fillId="0" borderId="8" xfId="0" applyNumberFormat="1" applyFont="1" applyBorder="1"/>
    <xf numFmtId="3" fontId="0" fillId="0" borderId="2" xfId="0" applyNumberFormat="1" applyBorder="1"/>
    <xf numFmtId="3" fontId="0" fillId="0" borderId="1" xfId="0" applyNumberFormat="1" applyBorder="1"/>
    <xf numFmtId="3" fontId="0" fillId="0" borderId="3" xfId="0" applyNumberFormat="1" applyBorder="1"/>
    <xf numFmtId="3" fontId="0" fillId="0" borderId="5" xfId="0" applyNumberFormat="1" applyBorder="1"/>
    <xf numFmtId="0" fontId="10" fillId="0" borderId="12" xfId="0" applyFont="1" applyBorder="1"/>
    <xf numFmtId="2" fontId="8" fillId="0" borderId="3" xfId="0" applyNumberFormat="1" applyFont="1" applyBorder="1"/>
    <xf numFmtId="0" fontId="9" fillId="2" borderId="3" xfId="0" applyFont="1" applyFill="1" applyBorder="1" applyAlignment="1">
      <alignment horizontal="center"/>
    </xf>
    <xf numFmtId="6" fontId="9" fillId="2" borderId="4" xfId="0" applyNumberFormat="1" applyFont="1" applyFill="1" applyBorder="1" applyAlignment="1">
      <alignment horizontal="center"/>
    </xf>
    <xf numFmtId="2" fontId="0" fillId="0" borderId="2" xfId="0" applyNumberFormat="1" applyBorder="1"/>
    <xf numFmtId="2" fontId="0" fillId="0" borderId="0" xfId="0" applyNumberFormat="1"/>
    <xf numFmtId="2" fontId="8" fillId="0" borderId="6" xfId="0" applyNumberFormat="1" applyFont="1" applyBorder="1"/>
    <xf numFmtId="0" fontId="4" fillId="0" borderId="0" xfId="0" applyFont="1"/>
    <xf numFmtId="3" fontId="10" fillId="0" borderId="2" xfId="0" applyNumberFormat="1" applyFont="1" applyBorder="1"/>
    <xf numFmtId="0" fontId="0" fillId="0" borderId="15" xfId="0" applyBorder="1"/>
    <xf numFmtId="0" fontId="10" fillId="0" borderId="16" xfId="0" applyFont="1" applyBorder="1"/>
    <xf numFmtId="0" fontId="0" fillId="0" borderId="0" xfId="0" applyAlignment="1">
      <alignment horizontal="center"/>
    </xf>
    <xf numFmtId="0" fontId="8" fillId="0" borderId="6" xfId="0" applyFont="1" applyBorder="1" applyAlignment="1">
      <alignment horizontal="center"/>
    </xf>
    <xf numFmtId="3" fontId="8" fillId="0" borderId="6" xfId="0" applyNumberFormat="1" applyFont="1" applyBorder="1" applyAlignment="1">
      <alignment horizontal="center"/>
    </xf>
    <xf numFmtId="2" fontId="8" fillId="0" borderId="6" xfId="0" applyNumberFormat="1" applyFont="1" applyBorder="1" applyAlignment="1">
      <alignment horizontal="center"/>
    </xf>
    <xf numFmtId="0" fontId="0" fillId="0" borderId="2" xfId="0" applyBorder="1" applyAlignment="1">
      <alignment horizontal="left"/>
    </xf>
    <xf numFmtId="3" fontId="0" fillId="0" borderId="19" xfId="0" applyNumberFormat="1" applyBorder="1"/>
    <xf numFmtId="2" fontId="0" fillId="0" borderId="2" xfId="0" applyNumberFormat="1" applyBorder="1" applyAlignment="1">
      <alignment horizontal="center"/>
    </xf>
    <xf numFmtId="2" fontId="0" fillId="0" borderId="19" xfId="0" applyNumberFormat="1" applyBorder="1" applyAlignment="1">
      <alignment horizontal="center"/>
    </xf>
    <xf numFmtId="0" fontId="14" fillId="0" borderId="0" xfId="0" applyFont="1"/>
    <xf numFmtId="2" fontId="8" fillId="0" borderId="12" xfId="0" applyNumberFormat="1" applyFont="1" applyBorder="1"/>
    <xf numFmtId="2" fontId="8" fillId="0" borderId="9" xfId="0" applyNumberFormat="1" applyFont="1" applyBorder="1"/>
    <xf numFmtId="164" fontId="10" fillId="0" borderId="9" xfId="0" applyNumberFormat="1" applyFont="1" applyBorder="1"/>
    <xf numFmtId="0" fontId="10" fillId="0" borderId="2" xfId="0" applyFont="1" applyBorder="1"/>
    <xf numFmtId="164" fontId="10" fillId="0" borderId="0" xfId="0" applyNumberFormat="1" applyFont="1"/>
    <xf numFmtId="0" fontId="8" fillId="0" borderId="4" xfId="0" applyFont="1" applyBorder="1"/>
    <xf numFmtId="164" fontId="5" fillId="0" borderId="18" xfId="0" applyNumberFormat="1" applyFont="1" applyBorder="1" applyAlignment="1">
      <alignment horizontal="center"/>
    </xf>
    <xf numFmtId="164" fontId="5" fillId="0" borderId="17" xfId="0" applyNumberFormat="1" applyFont="1" applyBorder="1" applyAlignment="1">
      <alignment horizontal="center"/>
    </xf>
    <xf numFmtId="164" fontId="5" fillId="0" borderId="23" xfId="0" applyNumberFormat="1" applyFont="1" applyBorder="1" applyAlignment="1">
      <alignment horizontal="center"/>
    </xf>
    <xf numFmtId="164" fontId="5" fillId="0" borderId="18" xfId="0" applyNumberFormat="1" applyFont="1" applyBorder="1"/>
    <xf numFmtId="164" fontId="5" fillId="0" borderId="23" xfId="0" applyNumberFormat="1" applyFont="1" applyBorder="1"/>
    <xf numFmtId="164" fontId="5" fillId="0" borderId="29" xfId="0" applyNumberFormat="1" applyFont="1" applyBorder="1"/>
    <xf numFmtId="164" fontId="5" fillId="0" borderId="17" xfId="0" applyNumberFormat="1" applyFont="1" applyBorder="1"/>
    <xf numFmtId="0" fontId="8" fillId="0" borderId="1" xfId="0" applyFont="1" applyBorder="1" applyAlignment="1">
      <alignment horizontal="center"/>
    </xf>
    <xf numFmtId="164" fontId="5" fillId="0" borderId="30" xfId="0" applyNumberFormat="1" applyFont="1" applyBorder="1"/>
    <xf numFmtId="164" fontId="5" fillId="0" borderId="32" xfId="0" applyNumberFormat="1" applyFont="1" applyBorder="1"/>
    <xf numFmtId="164" fontId="5" fillId="0" borderId="34" xfId="0" applyNumberFormat="1" applyFont="1" applyBorder="1"/>
    <xf numFmtId="164" fontId="5" fillId="0" borderId="35" xfId="0" applyNumberFormat="1" applyFont="1" applyBorder="1"/>
    <xf numFmtId="164" fontId="5" fillId="0" borderId="28" xfId="0" applyNumberFormat="1" applyFont="1" applyBorder="1"/>
    <xf numFmtId="2" fontId="8" fillId="0" borderId="4" xfId="0" applyNumberFormat="1" applyFont="1" applyBorder="1"/>
    <xf numFmtId="2" fontId="0" fillId="0" borderId="12" xfId="0" applyNumberFormat="1" applyBorder="1"/>
    <xf numFmtId="2" fontId="0" fillId="0" borderId="9" xfId="0" applyNumberFormat="1" applyBorder="1"/>
    <xf numFmtId="2" fontId="9" fillId="0" borderId="3" xfId="0" applyNumberFormat="1" applyFont="1" applyBorder="1"/>
    <xf numFmtId="164" fontId="9" fillId="0" borderId="17" xfId="0" applyNumberFormat="1" applyFont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9" fillId="2" borderId="0" xfId="0" applyFont="1" applyFill="1" applyAlignment="1">
      <alignment horizontal="center"/>
    </xf>
    <xf numFmtId="0" fontId="13" fillId="2" borderId="14" xfId="0" applyFont="1" applyFill="1" applyBorder="1" applyAlignment="1">
      <alignment horizontal="center"/>
    </xf>
    <xf numFmtId="0" fontId="0" fillId="0" borderId="9" xfId="0" applyBorder="1" applyAlignment="1">
      <alignment horizontal="left" indent="1"/>
    </xf>
    <xf numFmtId="0" fontId="0" fillId="0" borderId="9" xfId="0" applyBorder="1"/>
    <xf numFmtId="0" fontId="8" fillId="0" borderId="6" xfId="0" applyFont="1" applyBorder="1" applyAlignment="1">
      <alignment horizontal="left"/>
    </xf>
    <xf numFmtId="0" fontId="0" fillId="0" borderId="2" xfId="0" applyBorder="1" applyAlignment="1">
      <alignment horizontal="left" indent="1"/>
    </xf>
    <xf numFmtId="0" fontId="0" fillId="0" borderId="0" xfId="0" applyAlignment="1">
      <alignment horizontal="left" indent="1"/>
    </xf>
    <xf numFmtId="0" fontId="10" fillId="0" borderId="3" xfId="0" applyFont="1" applyBorder="1"/>
    <xf numFmtId="0" fontId="0" fillId="0" borderId="4" xfId="0" applyBorder="1" applyAlignment="1">
      <alignment horizontal="left" indent="1"/>
    </xf>
    <xf numFmtId="0" fontId="0" fillId="0" borderId="12" xfId="0" applyBorder="1" applyAlignment="1">
      <alignment horizontal="left" indent="1"/>
    </xf>
    <xf numFmtId="3" fontId="0" fillId="0" borderId="12" xfId="0" applyNumberFormat="1" applyBorder="1"/>
    <xf numFmtId="3" fontId="0" fillId="0" borderId="13" xfId="0" applyNumberFormat="1" applyBorder="1"/>
    <xf numFmtId="164" fontId="5" fillId="0" borderId="6" xfId="0" applyNumberFormat="1" applyFont="1" applyBorder="1" applyAlignment="1">
      <alignment horizontal="center"/>
    </xf>
    <xf numFmtId="164" fontId="5" fillId="0" borderId="2" xfId="0" applyNumberFormat="1" applyFont="1" applyBorder="1" applyAlignment="1">
      <alignment horizontal="center"/>
    </xf>
    <xf numFmtId="164" fontId="5" fillId="0" borderId="12" xfId="0" applyNumberFormat="1" applyFont="1" applyBorder="1" applyAlignment="1">
      <alignment horizontal="center"/>
    </xf>
    <xf numFmtId="164" fontId="5" fillId="0" borderId="31" xfId="0" applyNumberFormat="1" applyFont="1" applyBorder="1" applyAlignment="1">
      <alignment horizontal="center"/>
    </xf>
    <xf numFmtId="164" fontId="5" fillId="0" borderId="24" xfId="0" applyNumberFormat="1" applyFont="1" applyBorder="1" applyAlignment="1">
      <alignment horizontal="center"/>
    </xf>
    <xf numFmtId="164" fontId="5" fillId="0" borderId="25" xfId="0" applyNumberFormat="1" applyFont="1" applyBorder="1" applyAlignment="1">
      <alignment horizontal="center"/>
    </xf>
    <xf numFmtId="164" fontId="9" fillId="0" borderId="2" xfId="0" applyNumberFormat="1" applyFont="1" applyBorder="1" applyAlignment="1">
      <alignment horizontal="center"/>
    </xf>
    <xf numFmtId="164" fontId="9" fillId="0" borderId="24" xfId="0" applyNumberFormat="1" applyFont="1" applyBorder="1" applyAlignment="1">
      <alignment horizontal="center"/>
    </xf>
    <xf numFmtId="2" fontId="9" fillId="0" borderId="10" xfId="0" applyNumberFormat="1" applyFont="1" applyBorder="1"/>
    <xf numFmtId="2" fontId="8" fillId="0" borderId="11" xfId="0" applyNumberFormat="1" applyFont="1" applyBorder="1"/>
    <xf numFmtId="164" fontId="9" fillId="0" borderId="29" xfId="0" applyNumberFormat="1" applyFont="1" applyBorder="1" applyAlignment="1">
      <alignment horizontal="center"/>
    </xf>
    <xf numFmtId="164" fontId="9" fillId="0" borderId="3" xfId="0" applyNumberFormat="1" applyFont="1" applyBorder="1" applyAlignment="1">
      <alignment horizontal="center"/>
    </xf>
    <xf numFmtId="164" fontId="9" fillId="0" borderId="27" xfId="0" applyNumberFormat="1" applyFont="1" applyBorder="1" applyAlignment="1">
      <alignment horizontal="center"/>
    </xf>
    <xf numFmtId="2" fontId="9" fillId="0" borderId="19" xfId="0" applyNumberFormat="1" applyFont="1" applyBorder="1"/>
    <xf numFmtId="2" fontId="8" fillId="0" borderId="20" xfId="0" applyNumberFormat="1" applyFont="1" applyBorder="1"/>
    <xf numFmtId="164" fontId="9" fillId="0" borderId="28" xfId="0" applyNumberFormat="1" applyFont="1" applyBorder="1" applyAlignment="1">
      <alignment horizontal="center"/>
    </xf>
    <xf numFmtId="2" fontId="8" fillId="0" borderId="22" xfId="0" applyNumberFormat="1" applyFont="1" applyBorder="1"/>
    <xf numFmtId="2" fontId="8" fillId="0" borderId="21" xfId="0" applyNumberFormat="1" applyFont="1" applyBorder="1"/>
    <xf numFmtId="164" fontId="5" fillId="0" borderId="37" xfId="0" applyNumberFormat="1" applyFont="1" applyBorder="1" applyAlignment="1">
      <alignment horizontal="center"/>
    </xf>
    <xf numFmtId="0" fontId="9" fillId="2" borderId="38" xfId="0" applyFont="1" applyFill="1" applyBorder="1" applyAlignment="1">
      <alignment horizontal="center"/>
    </xf>
    <xf numFmtId="0" fontId="0" fillId="0" borderId="20" xfId="0" applyBorder="1"/>
    <xf numFmtId="0" fontId="6" fillId="0" borderId="0" xfId="0" applyFont="1"/>
    <xf numFmtId="164" fontId="5" fillId="0" borderId="1" xfId="0" applyNumberFormat="1" applyFont="1" applyBorder="1"/>
    <xf numFmtId="164" fontId="0" fillId="0" borderId="42" xfId="0" applyNumberFormat="1" applyBorder="1"/>
    <xf numFmtId="0" fontId="0" fillId="0" borderId="45" xfId="0" applyBorder="1"/>
    <xf numFmtId="3" fontId="6" fillId="0" borderId="0" xfId="0" applyNumberFormat="1" applyFont="1"/>
    <xf numFmtId="0" fontId="0" fillId="0" borderId="43" xfId="0" applyBorder="1"/>
    <xf numFmtId="6" fontId="8" fillId="0" borderId="0" xfId="0" applyNumberFormat="1" applyFont="1" applyAlignment="1">
      <alignment horizontal="right"/>
    </xf>
    <xf numFmtId="0" fontId="0" fillId="0" borderId="40" xfId="0" applyBorder="1" applyAlignment="1">
      <alignment horizontal="center"/>
    </xf>
    <xf numFmtId="0" fontId="0" fillId="0" borderId="41" xfId="0" applyBorder="1" applyAlignment="1">
      <alignment horizontal="center"/>
    </xf>
    <xf numFmtId="0" fontId="0" fillId="0" borderId="43" xfId="0" applyBorder="1" applyAlignment="1">
      <alignment horizontal="center"/>
    </xf>
    <xf numFmtId="0" fontId="0" fillId="0" borderId="19" xfId="0" applyBorder="1"/>
    <xf numFmtId="3" fontId="0" fillId="0" borderId="20" xfId="0" applyNumberFormat="1" applyBorder="1"/>
    <xf numFmtId="0" fontId="0" fillId="0" borderId="3" xfId="0" applyBorder="1" applyAlignment="1">
      <alignment horizontal="right"/>
    </xf>
    <xf numFmtId="0" fontId="0" fillId="0" borderId="2" xfId="0" applyBorder="1" applyAlignment="1">
      <alignment horizontal="right"/>
    </xf>
    <xf numFmtId="3" fontId="0" fillId="0" borderId="32" xfId="0" applyNumberFormat="1" applyBorder="1"/>
    <xf numFmtId="0" fontId="0" fillId="0" borderId="36" xfId="0" applyBorder="1"/>
    <xf numFmtId="3" fontId="0" fillId="0" borderId="34" xfId="0" applyNumberFormat="1" applyBorder="1"/>
    <xf numFmtId="0" fontId="0" fillId="0" borderId="34" xfId="0" applyBorder="1"/>
    <xf numFmtId="3" fontId="0" fillId="0" borderId="0" xfId="0" applyNumberFormat="1"/>
    <xf numFmtId="0" fontId="0" fillId="0" borderId="19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3" fontId="0" fillId="0" borderId="4" xfId="0" applyNumberFormat="1" applyBorder="1"/>
    <xf numFmtId="4" fontId="0" fillId="0" borderId="19" xfId="0" applyNumberFormat="1" applyBorder="1"/>
    <xf numFmtId="4" fontId="0" fillId="0" borderId="2" xfId="0" applyNumberFormat="1" applyBorder="1"/>
    <xf numFmtId="4" fontId="0" fillId="0" borderId="3" xfId="0" applyNumberFormat="1" applyBorder="1"/>
    <xf numFmtId="0" fontId="9" fillId="2" borderId="38" xfId="0" applyFont="1" applyFill="1" applyBorder="1" applyAlignment="1">
      <alignment horizontal="center" vertical="center"/>
    </xf>
    <xf numFmtId="0" fontId="9" fillId="2" borderId="51" xfId="0" applyFont="1" applyFill="1" applyBorder="1" applyAlignment="1">
      <alignment horizontal="center"/>
    </xf>
    <xf numFmtId="0" fontId="9" fillId="2" borderId="52" xfId="0" applyFont="1" applyFill="1" applyBorder="1" applyAlignment="1">
      <alignment horizontal="center" vertical="center"/>
    </xf>
    <xf numFmtId="0" fontId="13" fillId="2" borderId="60" xfId="0" applyFont="1" applyFill="1" applyBorder="1" applyAlignment="1">
      <alignment horizontal="center"/>
    </xf>
    <xf numFmtId="0" fontId="9" fillId="2" borderId="61" xfId="0" applyFont="1" applyFill="1" applyBorder="1" applyAlignment="1">
      <alignment horizontal="center"/>
    </xf>
    <xf numFmtId="0" fontId="9" fillId="2" borderId="62" xfId="0" applyFont="1" applyFill="1" applyBorder="1" applyAlignment="1">
      <alignment horizontal="center"/>
    </xf>
    <xf numFmtId="0" fontId="9" fillId="2" borderId="66" xfId="0" applyFont="1" applyFill="1" applyBorder="1" applyAlignment="1">
      <alignment horizontal="center"/>
    </xf>
    <xf numFmtId="0" fontId="9" fillId="2" borderId="39" xfId="0" applyFont="1" applyFill="1" applyBorder="1" applyAlignment="1">
      <alignment horizontal="center"/>
    </xf>
    <xf numFmtId="0" fontId="9" fillId="2" borderId="72" xfId="0" applyFont="1" applyFill="1" applyBorder="1" applyAlignment="1">
      <alignment horizontal="center"/>
    </xf>
    <xf numFmtId="0" fontId="9" fillId="2" borderId="75" xfId="0" applyFont="1" applyFill="1" applyBorder="1" applyAlignment="1">
      <alignment horizontal="center"/>
    </xf>
    <xf numFmtId="0" fontId="9" fillId="2" borderId="76" xfId="0" applyFont="1" applyFill="1" applyBorder="1" applyAlignment="1">
      <alignment horizontal="center"/>
    </xf>
    <xf numFmtId="0" fontId="9" fillId="2" borderId="79" xfId="0" applyFont="1" applyFill="1" applyBorder="1" applyAlignment="1">
      <alignment horizontal="center"/>
    </xf>
    <xf numFmtId="0" fontId="9" fillId="2" borderId="80" xfId="0" applyFont="1" applyFill="1" applyBorder="1" applyAlignment="1">
      <alignment horizontal="center"/>
    </xf>
    <xf numFmtId="3" fontId="0" fillId="0" borderId="24" xfId="0" applyNumberFormat="1" applyBorder="1"/>
    <xf numFmtId="3" fontId="10" fillId="0" borderId="24" xfId="0" applyNumberFormat="1" applyFont="1" applyBorder="1"/>
    <xf numFmtId="3" fontId="0" fillId="0" borderId="27" xfId="0" applyNumberFormat="1" applyBorder="1"/>
    <xf numFmtId="2" fontId="0" fillId="0" borderId="24" xfId="0" applyNumberFormat="1" applyBorder="1" applyAlignment="1">
      <alignment horizontal="center"/>
    </xf>
    <xf numFmtId="0" fontId="9" fillId="2" borderId="82" xfId="0" applyFont="1" applyFill="1" applyBorder="1" applyAlignment="1">
      <alignment horizontal="center"/>
    </xf>
    <xf numFmtId="3" fontId="8" fillId="0" borderId="31" xfId="0" applyNumberFormat="1" applyFont="1" applyBorder="1"/>
    <xf numFmtId="2" fontId="8" fillId="0" borderId="31" xfId="0" applyNumberFormat="1" applyFont="1" applyBorder="1"/>
    <xf numFmtId="3" fontId="0" fillId="0" borderId="33" xfId="0" applyNumberFormat="1" applyBorder="1"/>
    <xf numFmtId="3" fontId="8" fillId="0" borderId="31" xfId="0" applyNumberFormat="1" applyFont="1" applyBorder="1" applyAlignment="1">
      <alignment horizontal="center"/>
    </xf>
    <xf numFmtId="2" fontId="0" fillId="0" borderId="33" xfId="0" applyNumberFormat="1" applyBorder="1" applyAlignment="1">
      <alignment horizontal="center"/>
    </xf>
    <xf numFmtId="2" fontId="8" fillId="0" borderId="31" xfId="0" applyNumberFormat="1" applyFont="1" applyBorder="1" applyAlignment="1">
      <alignment horizontal="center"/>
    </xf>
    <xf numFmtId="2" fontId="0" fillId="0" borderId="33" xfId="0" applyNumberFormat="1" applyBorder="1"/>
    <xf numFmtId="2" fontId="0" fillId="0" borderId="24" xfId="0" applyNumberFormat="1" applyBorder="1"/>
    <xf numFmtId="3" fontId="0" fillId="0" borderId="47" xfId="0" applyNumberFormat="1" applyBorder="1"/>
    <xf numFmtId="3" fontId="0" fillId="0" borderId="48" xfId="0" applyNumberFormat="1" applyBorder="1"/>
    <xf numFmtId="3" fontId="0" fillId="0" borderId="49" xfId="0" applyNumberFormat="1" applyBorder="1"/>
    <xf numFmtId="4" fontId="0" fillId="0" borderId="47" xfId="0" applyNumberFormat="1" applyBorder="1"/>
    <xf numFmtId="4" fontId="0" fillId="0" borderId="48" xfId="0" applyNumberFormat="1" applyBorder="1"/>
    <xf numFmtId="4" fontId="0" fillId="0" borderId="49" xfId="0" applyNumberFormat="1" applyBorder="1"/>
    <xf numFmtId="0" fontId="9" fillId="2" borderId="58" xfId="0" applyFont="1" applyFill="1" applyBorder="1" applyAlignment="1">
      <alignment horizontal="center"/>
    </xf>
    <xf numFmtId="0" fontId="9" fillId="2" borderId="83" xfId="0" applyFont="1" applyFill="1" applyBorder="1" applyAlignment="1">
      <alignment horizontal="center"/>
    </xf>
    <xf numFmtId="0" fontId="8" fillId="0" borderId="2" xfId="0" applyFont="1" applyBorder="1"/>
    <xf numFmtId="3" fontId="8" fillId="0" borderId="7" xfId="0" applyNumberFormat="1" applyFont="1" applyBorder="1"/>
    <xf numFmtId="3" fontId="8" fillId="0" borderId="35" xfId="0" applyNumberFormat="1" applyFont="1" applyBorder="1"/>
    <xf numFmtId="164" fontId="5" fillId="0" borderId="8" xfId="0" applyNumberFormat="1" applyFont="1" applyBorder="1"/>
    <xf numFmtId="164" fontId="5" fillId="0" borderId="14" xfId="0" applyNumberFormat="1" applyFont="1" applyBorder="1"/>
    <xf numFmtId="0" fontId="9" fillId="2" borderId="5" xfId="0" applyFont="1" applyFill="1" applyBorder="1" applyAlignment="1">
      <alignment horizontal="center"/>
    </xf>
    <xf numFmtId="3" fontId="0" fillId="0" borderId="6" xfId="0" applyNumberFormat="1" applyBorder="1"/>
    <xf numFmtId="3" fontId="0" fillId="0" borderId="84" xfId="0" applyNumberFormat="1" applyBorder="1"/>
    <xf numFmtId="3" fontId="0" fillId="0" borderId="7" xfId="0" applyNumberFormat="1" applyBorder="1"/>
    <xf numFmtId="0" fontId="0" fillId="0" borderId="7" xfId="0" applyBorder="1" applyAlignment="1">
      <alignment horizontal="center"/>
    </xf>
    <xf numFmtId="0" fontId="0" fillId="0" borderId="18" xfId="0" applyBorder="1"/>
    <xf numFmtId="4" fontId="0" fillId="0" borderId="6" xfId="0" applyNumberFormat="1" applyBorder="1"/>
    <xf numFmtId="4" fontId="0" fillId="0" borderId="84" xfId="0" applyNumberFormat="1" applyBorder="1"/>
    <xf numFmtId="0" fontId="9" fillId="2" borderId="66" xfId="0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/>
    </xf>
    <xf numFmtId="0" fontId="9" fillId="2" borderId="4" xfId="0" applyFont="1" applyFill="1" applyBorder="1" applyAlignment="1">
      <alignment horizontal="center"/>
    </xf>
    <xf numFmtId="0" fontId="10" fillId="0" borderId="20" xfId="0" applyFont="1" applyBorder="1"/>
    <xf numFmtId="0" fontId="10" fillId="0" borderId="14" xfId="0" applyFont="1" applyBorder="1"/>
    <xf numFmtId="0" fontId="14" fillId="0" borderId="19" xfId="0" applyFont="1" applyBorder="1"/>
    <xf numFmtId="3" fontId="10" fillId="0" borderId="19" xfId="0" applyNumberFormat="1" applyFont="1" applyBorder="1"/>
    <xf numFmtId="3" fontId="10" fillId="0" borderId="33" xfId="0" applyNumberFormat="1" applyFont="1" applyBorder="1"/>
    <xf numFmtId="164" fontId="17" fillId="0" borderId="18" xfId="0" applyNumberFormat="1" applyFont="1" applyBorder="1"/>
    <xf numFmtId="0" fontId="10" fillId="0" borderId="1" xfId="0" applyFont="1" applyBorder="1"/>
    <xf numFmtId="0" fontId="10" fillId="0" borderId="4" xfId="0" applyFont="1" applyBorder="1"/>
    <xf numFmtId="0" fontId="10" fillId="0" borderId="5" xfId="0" applyFont="1" applyBorder="1"/>
    <xf numFmtId="164" fontId="17" fillId="0" borderId="17" xfId="0" applyNumberFormat="1" applyFont="1" applyBorder="1"/>
    <xf numFmtId="2" fontId="5" fillId="0" borderId="3" xfId="0" applyNumberFormat="1" applyFont="1" applyBorder="1" applyAlignment="1">
      <alignment horizontal="center"/>
    </xf>
    <xf numFmtId="2" fontId="5" fillId="0" borderId="27" xfId="0" applyNumberFormat="1" applyFont="1" applyBorder="1" applyAlignment="1">
      <alignment horizontal="center"/>
    </xf>
    <xf numFmtId="2" fontId="17" fillId="0" borderId="2" xfId="0" applyNumberFormat="1" applyFont="1" applyBorder="1" applyAlignment="1">
      <alignment horizontal="center"/>
    </xf>
    <xf numFmtId="2" fontId="17" fillId="0" borderId="24" xfId="0" applyNumberFormat="1" applyFont="1" applyBorder="1" applyAlignment="1">
      <alignment horizontal="center"/>
    </xf>
    <xf numFmtId="2" fontId="5" fillId="0" borderId="6" xfId="0" applyNumberFormat="1" applyFont="1" applyBorder="1" applyAlignment="1">
      <alignment horizontal="center"/>
    </xf>
    <xf numFmtId="2" fontId="5" fillId="0" borderId="31" xfId="0" applyNumberFormat="1" applyFont="1" applyBorder="1" applyAlignment="1">
      <alignment horizontal="center"/>
    </xf>
    <xf numFmtId="2" fontId="17" fillId="0" borderId="3" xfId="0" applyNumberFormat="1" applyFont="1" applyBorder="1" applyAlignment="1">
      <alignment horizontal="center"/>
    </xf>
    <xf numFmtId="2" fontId="17" fillId="0" borderId="27" xfId="0" applyNumberFormat="1" applyFont="1" applyBorder="1" applyAlignment="1">
      <alignment horizontal="center"/>
    </xf>
    <xf numFmtId="2" fontId="0" fillId="0" borderId="0" xfId="0" applyNumberFormat="1" applyAlignment="1">
      <alignment horizontal="center"/>
    </xf>
    <xf numFmtId="3" fontId="0" fillId="0" borderId="36" xfId="0" applyNumberFormat="1" applyBorder="1"/>
    <xf numFmtId="4" fontId="0" fillId="0" borderId="32" xfId="0" applyNumberFormat="1" applyBorder="1"/>
    <xf numFmtId="4" fontId="0" fillId="0" borderId="34" xfId="0" applyNumberFormat="1" applyBorder="1"/>
    <xf numFmtId="4" fontId="0" fillId="0" borderId="35" xfId="0" applyNumberFormat="1" applyBorder="1"/>
    <xf numFmtId="4" fontId="0" fillId="0" borderId="36" xfId="0" applyNumberFormat="1" applyBorder="1"/>
    <xf numFmtId="0" fontId="5" fillId="0" borderId="6" xfId="0" applyFont="1" applyBorder="1" applyAlignment="1">
      <alignment horizontal="center"/>
    </xf>
    <xf numFmtId="3" fontId="0" fillId="0" borderId="88" xfId="0" applyNumberFormat="1" applyBorder="1"/>
    <xf numFmtId="3" fontId="0" fillId="0" borderId="89" xfId="0" applyNumberFormat="1" applyBorder="1"/>
    <xf numFmtId="3" fontId="0" fillId="0" borderId="90" xfId="0" applyNumberFormat="1" applyBorder="1"/>
    <xf numFmtId="0" fontId="8" fillId="0" borderId="0" xfId="0" applyFont="1" applyAlignment="1">
      <alignment horizontal="right"/>
    </xf>
    <xf numFmtId="164" fontId="17" fillId="0" borderId="28" xfId="0" applyNumberFormat="1" applyFont="1" applyBorder="1"/>
    <xf numFmtId="164" fontId="17" fillId="0" borderId="14" xfId="0" applyNumberFormat="1" applyFont="1" applyBorder="1"/>
    <xf numFmtId="164" fontId="17" fillId="0" borderId="5" xfId="0" applyNumberFormat="1" applyFont="1" applyBorder="1"/>
    <xf numFmtId="164" fontId="17" fillId="0" borderId="1" xfId="0" applyNumberFormat="1" applyFont="1" applyBorder="1"/>
    <xf numFmtId="3" fontId="0" fillId="0" borderId="25" xfId="0" applyNumberFormat="1" applyBorder="1"/>
    <xf numFmtId="3" fontId="10" fillId="0" borderId="15" xfId="0" applyNumberFormat="1" applyFont="1" applyBorder="1"/>
    <xf numFmtId="3" fontId="10" fillId="0" borderId="81" xfId="0" applyNumberFormat="1" applyFont="1" applyBorder="1"/>
    <xf numFmtId="3" fontId="8" fillId="0" borderId="3" xfId="0" applyNumberFormat="1" applyFont="1" applyBorder="1"/>
    <xf numFmtId="164" fontId="10" fillId="4" borderId="2" xfId="0" applyNumberFormat="1" applyFont="1" applyFill="1" applyBorder="1"/>
    <xf numFmtId="164" fontId="10" fillId="4" borderId="24" xfId="0" applyNumberFormat="1" applyFont="1" applyFill="1" applyBorder="1"/>
    <xf numFmtId="164" fontId="10" fillId="4" borderId="12" xfId="0" applyNumberFormat="1" applyFont="1" applyFill="1" applyBorder="1"/>
    <xf numFmtId="164" fontId="10" fillId="4" borderId="25" xfId="0" applyNumberFormat="1" applyFont="1" applyFill="1" applyBorder="1"/>
    <xf numFmtId="164" fontId="10" fillId="4" borderId="15" xfId="0" applyNumberFormat="1" applyFont="1" applyFill="1" applyBorder="1"/>
    <xf numFmtId="164" fontId="10" fillId="4" borderId="81" xfId="0" applyNumberFormat="1" applyFont="1" applyFill="1" applyBorder="1"/>
    <xf numFmtId="164" fontId="10" fillId="4" borderId="3" xfId="0" applyNumberFormat="1" applyFont="1" applyFill="1" applyBorder="1"/>
    <xf numFmtId="164" fontId="10" fillId="4" borderId="27" xfId="0" applyNumberFormat="1" applyFont="1" applyFill="1" applyBorder="1"/>
    <xf numFmtId="164" fontId="14" fillId="4" borderId="3" xfId="0" applyNumberFormat="1" applyFont="1" applyFill="1" applyBorder="1"/>
    <xf numFmtId="164" fontId="14" fillId="4" borderId="27" xfId="0" applyNumberFormat="1" applyFont="1" applyFill="1" applyBorder="1"/>
    <xf numFmtId="3" fontId="10" fillId="0" borderId="12" xfId="0" applyNumberFormat="1" applyFont="1" applyBorder="1"/>
    <xf numFmtId="3" fontId="10" fillId="0" borderId="25" xfId="0" applyNumberFormat="1" applyFont="1" applyBorder="1"/>
    <xf numFmtId="3" fontId="8" fillId="0" borderId="27" xfId="0" applyNumberFormat="1" applyFont="1" applyBorder="1"/>
    <xf numFmtId="164" fontId="18" fillId="4" borderId="2" xfId="0" applyNumberFormat="1" applyFont="1" applyFill="1" applyBorder="1"/>
    <xf numFmtId="164" fontId="18" fillId="4" borderId="24" xfId="0" applyNumberFormat="1" applyFont="1" applyFill="1" applyBorder="1"/>
    <xf numFmtId="164" fontId="18" fillId="4" borderId="12" xfId="0" applyNumberFormat="1" applyFont="1" applyFill="1" applyBorder="1"/>
    <xf numFmtId="164" fontId="18" fillId="4" borderId="25" xfId="0" applyNumberFormat="1" applyFont="1" applyFill="1" applyBorder="1"/>
    <xf numFmtId="164" fontId="18" fillId="4" borderId="15" xfId="0" applyNumberFormat="1" applyFont="1" applyFill="1" applyBorder="1"/>
    <xf numFmtId="164" fontId="18" fillId="4" borderId="81" xfId="0" applyNumberFormat="1" applyFont="1" applyFill="1" applyBorder="1"/>
    <xf numFmtId="164" fontId="18" fillId="4" borderId="3" xfId="0" applyNumberFormat="1" applyFont="1" applyFill="1" applyBorder="1"/>
    <xf numFmtId="164" fontId="18" fillId="4" borderId="27" xfId="0" applyNumberFormat="1" applyFont="1" applyFill="1" applyBorder="1"/>
    <xf numFmtId="164" fontId="19" fillId="4" borderId="3" xfId="0" applyNumberFormat="1" applyFont="1" applyFill="1" applyBorder="1"/>
    <xf numFmtId="164" fontId="19" fillId="4" borderId="27" xfId="0" applyNumberFormat="1" applyFont="1" applyFill="1" applyBorder="1"/>
    <xf numFmtId="2" fontId="0" fillId="0" borderId="25" xfId="0" applyNumberFormat="1" applyBorder="1" applyAlignment="1">
      <alignment horizontal="center"/>
    </xf>
    <xf numFmtId="2" fontId="0" fillId="0" borderId="10" xfId="0" applyNumberFormat="1" applyBorder="1"/>
    <xf numFmtId="2" fontId="0" fillId="0" borderId="26" xfId="0" applyNumberFormat="1" applyBorder="1" applyAlignment="1">
      <alignment horizontal="center"/>
    </xf>
    <xf numFmtId="2" fontId="0" fillId="0" borderId="3" xfId="0" applyNumberFormat="1" applyBorder="1"/>
    <xf numFmtId="2" fontId="0" fillId="0" borderId="27" xfId="0" applyNumberFormat="1" applyBorder="1" applyAlignment="1">
      <alignment horizontal="center"/>
    </xf>
    <xf numFmtId="2" fontId="8" fillId="0" borderId="27" xfId="0" applyNumberFormat="1" applyFont="1" applyBorder="1" applyAlignment="1">
      <alignment horizontal="center"/>
    </xf>
    <xf numFmtId="164" fontId="14" fillId="4" borderId="7" xfId="0" applyNumberFormat="1" applyFont="1" applyFill="1" applyBorder="1"/>
    <xf numFmtId="164" fontId="14" fillId="4" borderId="31" xfId="0" applyNumberFormat="1" applyFont="1" applyFill="1" applyBorder="1"/>
    <xf numFmtId="164" fontId="10" fillId="4" borderId="19" xfId="0" applyNumberFormat="1" applyFont="1" applyFill="1" applyBorder="1"/>
    <xf numFmtId="164" fontId="10" fillId="4" borderId="33" xfId="0" applyNumberFormat="1" applyFont="1" applyFill="1" applyBorder="1"/>
    <xf numFmtId="164" fontId="10" fillId="4" borderId="0" xfId="0" applyNumberFormat="1" applyFont="1" applyFill="1"/>
    <xf numFmtId="164" fontId="18" fillId="4" borderId="0" xfId="0" applyNumberFormat="1" applyFont="1" applyFill="1"/>
    <xf numFmtId="164" fontId="10" fillId="4" borderId="4" xfId="0" applyNumberFormat="1" applyFont="1" applyFill="1" applyBorder="1"/>
    <xf numFmtId="164" fontId="10" fillId="4" borderId="20" xfId="0" applyNumberFormat="1" applyFont="1" applyFill="1" applyBorder="1"/>
    <xf numFmtId="164" fontId="14" fillId="4" borderId="6" xfId="0" applyNumberFormat="1" applyFont="1" applyFill="1" applyBorder="1" applyAlignment="1">
      <alignment horizontal="center"/>
    </xf>
    <xf numFmtId="164" fontId="14" fillId="4" borderId="31" xfId="0" applyNumberFormat="1" applyFont="1" applyFill="1" applyBorder="1" applyAlignment="1">
      <alignment horizontal="center"/>
    </xf>
    <xf numFmtId="9" fontId="14" fillId="4" borderId="7" xfId="0" applyNumberFormat="1" applyFont="1" applyFill="1" applyBorder="1"/>
    <xf numFmtId="9" fontId="14" fillId="4" borderId="31" xfId="0" applyNumberFormat="1" applyFont="1" applyFill="1" applyBorder="1"/>
    <xf numFmtId="164" fontId="14" fillId="4" borderId="6" xfId="0" applyNumberFormat="1" applyFont="1" applyFill="1" applyBorder="1"/>
    <xf numFmtId="164" fontId="18" fillId="4" borderId="33" xfId="0" applyNumberFormat="1" applyFont="1" applyFill="1" applyBorder="1"/>
    <xf numFmtId="164" fontId="19" fillId="4" borderId="7" xfId="0" applyNumberFormat="1" applyFont="1" applyFill="1" applyBorder="1"/>
    <xf numFmtId="164" fontId="19" fillId="4" borderId="31" xfId="0" applyNumberFormat="1" applyFont="1" applyFill="1" applyBorder="1"/>
    <xf numFmtId="6" fontId="9" fillId="2" borderId="5" xfId="0" applyNumberFormat="1" applyFont="1" applyFill="1" applyBorder="1" applyAlignment="1">
      <alignment horizontal="center"/>
    </xf>
    <xf numFmtId="6" fontId="9" fillId="2" borderId="61" xfId="0" applyNumberFormat="1" applyFont="1" applyFill="1" applyBorder="1" applyAlignment="1">
      <alignment horizontal="center"/>
    </xf>
    <xf numFmtId="164" fontId="10" fillId="4" borderId="32" xfId="0" applyNumberFormat="1" applyFont="1" applyFill="1" applyBorder="1"/>
    <xf numFmtId="164" fontId="10" fillId="4" borderId="34" xfId="0" applyNumberFormat="1" applyFont="1" applyFill="1" applyBorder="1"/>
    <xf numFmtId="164" fontId="10" fillId="4" borderId="36" xfId="0" applyNumberFormat="1" applyFont="1" applyFill="1" applyBorder="1"/>
    <xf numFmtId="0" fontId="9" fillId="2" borderId="92" xfId="0" applyFont="1" applyFill="1" applyBorder="1" applyAlignment="1">
      <alignment horizontal="center" vertical="center"/>
    </xf>
    <xf numFmtId="0" fontId="9" fillId="2" borderId="93" xfId="0" applyFont="1" applyFill="1" applyBorder="1" applyAlignment="1">
      <alignment horizontal="center"/>
    </xf>
    <xf numFmtId="0" fontId="9" fillId="2" borderId="94" xfId="0" applyFont="1" applyFill="1" applyBorder="1" applyAlignment="1">
      <alignment horizontal="center"/>
    </xf>
    <xf numFmtId="0" fontId="7" fillId="0" borderId="0" xfId="1" applyFill="1"/>
    <xf numFmtId="6" fontId="9" fillId="2" borderId="62" xfId="0" applyNumberFormat="1" applyFont="1" applyFill="1" applyBorder="1" applyAlignment="1">
      <alignment horizontal="center"/>
    </xf>
    <xf numFmtId="164" fontId="14" fillId="4" borderId="35" xfId="0" applyNumberFormat="1" applyFont="1" applyFill="1" applyBorder="1"/>
    <xf numFmtId="0" fontId="17" fillId="0" borderId="0" xfId="0" applyFont="1"/>
    <xf numFmtId="0" fontId="9" fillId="2" borderId="59" xfId="0" applyFont="1" applyFill="1" applyBorder="1" applyAlignment="1">
      <alignment horizontal="center"/>
    </xf>
    <xf numFmtId="165" fontId="0" fillId="0" borderId="0" xfId="0" applyNumberFormat="1"/>
    <xf numFmtId="0" fontId="9" fillId="0" borderId="52" xfId="0" applyFont="1" applyBorder="1" applyAlignment="1">
      <alignment vertical="center"/>
    </xf>
    <xf numFmtId="3" fontId="0" fillId="0" borderId="86" xfId="0" applyNumberFormat="1" applyBorder="1"/>
    <xf numFmtId="164" fontId="0" fillId="0" borderId="34" xfId="0" applyNumberFormat="1" applyBorder="1"/>
    <xf numFmtId="164" fontId="5" fillId="0" borderId="48" xfId="0" applyNumberFormat="1" applyFont="1" applyBorder="1"/>
    <xf numFmtId="164" fontId="5" fillId="0" borderId="85" xfId="0" applyNumberFormat="1" applyFont="1" applyBorder="1"/>
    <xf numFmtId="164" fontId="5" fillId="0" borderId="24" xfId="0" applyNumberFormat="1" applyFont="1" applyBorder="1"/>
    <xf numFmtId="164" fontId="5" fillId="0" borderId="49" xfId="0" applyNumberFormat="1" applyFont="1" applyBorder="1"/>
    <xf numFmtId="164" fontId="5" fillId="0" borderId="87" xfId="0" applyNumberFormat="1" applyFont="1" applyBorder="1"/>
    <xf numFmtId="164" fontId="5" fillId="0" borderId="27" xfId="0" applyNumberFormat="1" applyFont="1" applyBorder="1"/>
    <xf numFmtId="3" fontId="0" fillId="0" borderId="85" xfId="0" applyNumberFormat="1" applyBorder="1"/>
    <xf numFmtId="164" fontId="0" fillId="0" borderId="43" xfId="0" applyNumberFormat="1" applyBorder="1"/>
    <xf numFmtId="164" fontId="0" fillId="0" borderId="44" xfId="0" applyNumberFormat="1" applyBorder="1"/>
    <xf numFmtId="164" fontId="0" fillId="0" borderId="46" xfId="0" applyNumberFormat="1" applyBorder="1"/>
    <xf numFmtId="0" fontId="6" fillId="0" borderId="0" xfId="0" applyFont="1" applyAlignment="1">
      <alignment horizontal="center"/>
    </xf>
    <xf numFmtId="164" fontId="5" fillId="0" borderId="0" xfId="0" applyNumberFormat="1" applyFont="1"/>
    <xf numFmtId="164" fontId="5" fillId="0" borderId="4" xfId="0" applyNumberFormat="1" applyFont="1" applyBorder="1"/>
    <xf numFmtId="6" fontId="8" fillId="0" borderId="0" xfId="0" applyNumberFormat="1" applyFont="1"/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13" fillId="0" borderId="0" xfId="0" applyFont="1"/>
    <xf numFmtId="0" fontId="9" fillId="0" borderId="7" xfId="0" applyFont="1" applyBorder="1" applyAlignment="1">
      <alignment horizontal="center"/>
    </xf>
    <xf numFmtId="0" fontId="13" fillId="0" borderId="7" xfId="0" applyFont="1" applyBorder="1"/>
    <xf numFmtId="0" fontId="9" fillId="0" borderId="88" xfId="0" applyFont="1" applyBorder="1" applyAlignment="1">
      <alignment horizontal="center"/>
    </xf>
    <xf numFmtId="166" fontId="0" fillId="0" borderId="0" xfId="0" applyNumberFormat="1"/>
    <xf numFmtId="0" fontId="9" fillId="2" borderId="38" xfId="0" applyFont="1" applyFill="1" applyBorder="1" applyAlignment="1">
      <alignment horizontal="center" vertical="center" wrapText="1"/>
    </xf>
    <xf numFmtId="0" fontId="9" fillId="2" borderId="97" xfId="0" applyFont="1" applyFill="1" applyBorder="1" applyAlignment="1">
      <alignment horizontal="center" wrapText="1"/>
    </xf>
    <xf numFmtId="164" fontId="5" fillId="0" borderId="87" xfId="0" applyNumberFormat="1" applyFont="1" applyBorder="1" applyAlignment="1">
      <alignment horizontal="center"/>
    </xf>
    <xf numFmtId="0" fontId="9" fillId="2" borderId="38" xfId="0" applyFont="1" applyFill="1" applyBorder="1" applyAlignment="1">
      <alignment horizontal="center" wrapText="1"/>
    </xf>
    <xf numFmtId="0" fontId="6" fillId="0" borderId="24" xfId="0" applyFont="1" applyBorder="1"/>
    <xf numFmtId="4" fontId="0" fillId="0" borderId="33" xfId="0" applyNumberFormat="1" applyBorder="1"/>
    <xf numFmtId="4" fontId="0" fillId="0" borderId="24" xfId="0" applyNumberFormat="1" applyBorder="1"/>
    <xf numFmtId="4" fontId="0" fillId="0" borderId="27" xfId="0" applyNumberFormat="1" applyBorder="1"/>
    <xf numFmtId="4" fontId="0" fillId="0" borderId="31" xfId="0" applyNumberFormat="1" applyBorder="1"/>
    <xf numFmtId="0" fontId="0" fillId="0" borderId="14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7" xfId="0" applyBorder="1"/>
    <xf numFmtId="3" fontId="0" fillId="0" borderId="31" xfId="0" applyNumberFormat="1" applyBorder="1"/>
    <xf numFmtId="0" fontId="9" fillId="0" borderId="98" xfId="0" applyFont="1" applyBorder="1" applyAlignment="1">
      <alignment horizontal="center"/>
    </xf>
    <xf numFmtId="4" fontId="0" fillId="0" borderId="90" xfId="0" applyNumberFormat="1" applyBorder="1"/>
    <xf numFmtId="4" fontId="0" fillId="0" borderId="88" xfId="0" applyNumberFormat="1" applyBorder="1"/>
    <xf numFmtId="0" fontId="0" fillId="0" borderId="0" xfId="0" applyAlignment="1">
      <alignment horizontal="left"/>
    </xf>
    <xf numFmtId="3" fontId="0" fillId="0" borderId="99" xfId="0" applyNumberFormat="1" applyBorder="1"/>
    <xf numFmtId="3" fontId="0" fillId="0" borderId="100" xfId="0" applyNumberFormat="1" applyBorder="1"/>
    <xf numFmtId="3" fontId="0" fillId="0" borderId="101" xfId="0" applyNumberFormat="1" applyBorder="1"/>
    <xf numFmtId="164" fontId="5" fillId="0" borderId="5" xfId="0" applyNumberFormat="1" applyFont="1" applyBorder="1"/>
    <xf numFmtId="164" fontId="5" fillId="0" borderId="103" xfId="0" applyNumberFormat="1" applyFont="1" applyBorder="1"/>
    <xf numFmtId="0" fontId="8" fillId="0" borderId="31" xfId="0" applyFont="1" applyBorder="1"/>
    <xf numFmtId="0" fontId="15" fillId="0" borderId="0" xfId="0" applyFont="1" applyAlignment="1">
      <alignment horizontal="center"/>
    </xf>
    <xf numFmtId="0" fontId="9" fillId="2" borderId="20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7" xfId="0" applyFont="1" applyFill="1" applyBorder="1" applyAlignment="1">
      <alignment horizontal="center" vertical="center" wrapText="1"/>
    </xf>
    <xf numFmtId="0" fontId="0" fillId="0" borderId="50" xfId="0" applyBorder="1" applyAlignment="1">
      <alignment horizontal="center" vertical="center" wrapText="1"/>
    </xf>
    <xf numFmtId="0" fontId="9" fillId="2" borderId="50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56" xfId="0" applyFont="1" applyFill="1" applyBorder="1" applyAlignment="1">
      <alignment horizontal="center" vertical="center" wrapText="1"/>
    </xf>
    <xf numFmtId="0" fontId="9" fillId="2" borderId="58" xfId="0" applyFont="1" applyFill="1" applyBorder="1" applyAlignment="1">
      <alignment horizontal="center" vertical="center" wrapText="1"/>
    </xf>
    <xf numFmtId="0" fontId="9" fillId="2" borderId="53" xfId="0" applyFont="1" applyFill="1" applyBorder="1" applyAlignment="1">
      <alignment horizontal="center" vertical="center" wrapText="1"/>
    </xf>
    <xf numFmtId="0" fontId="9" fillId="2" borderId="55" xfId="0" applyFont="1" applyFill="1" applyBorder="1" applyAlignment="1">
      <alignment horizontal="center" vertical="center" wrapText="1"/>
    </xf>
    <xf numFmtId="0" fontId="9" fillId="2" borderId="20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95" xfId="0" applyFont="1" applyFill="1" applyBorder="1" applyAlignment="1">
      <alignment horizontal="center" vertical="center" wrapText="1"/>
    </xf>
    <xf numFmtId="0" fontId="9" fillId="2" borderId="83" xfId="0" applyFont="1" applyFill="1" applyBorder="1" applyAlignment="1">
      <alignment horizontal="center" vertical="center" wrapText="1"/>
    </xf>
    <xf numFmtId="0" fontId="9" fillId="2" borderId="57" xfId="0" applyFont="1" applyFill="1" applyBorder="1" applyAlignment="1">
      <alignment horizontal="center" vertical="center"/>
    </xf>
    <xf numFmtId="0" fontId="9" fillId="2" borderId="102" xfId="0" applyFont="1" applyFill="1" applyBorder="1" applyAlignment="1">
      <alignment horizontal="center" vertical="center"/>
    </xf>
    <xf numFmtId="0" fontId="9" fillId="2" borderId="53" xfId="0" applyFont="1" applyFill="1" applyBorder="1" applyAlignment="1">
      <alignment horizontal="center" vertical="center"/>
    </xf>
    <xf numFmtId="0" fontId="9" fillId="2" borderId="96" xfId="0" applyFont="1" applyFill="1" applyBorder="1" applyAlignment="1">
      <alignment horizontal="center" vertical="center"/>
    </xf>
    <xf numFmtId="0" fontId="9" fillId="2" borderId="74" xfId="0" applyFont="1" applyFill="1" applyBorder="1" applyAlignment="1">
      <alignment horizontal="center" vertical="center" wrapText="1"/>
    </xf>
    <xf numFmtId="0" fontId="9" fillId="2" borderId="82" xfId="0" applyFont="1" applyFill="1" applyBorder="1" applyAlignment="1">
      <alignment horizontal="center" vertical="center" wrapText="1"/>
    </xf>
    <xf numFmtId="0" fontId="9" fillId="2" borderId="73" xfId="0" applyFont="1" applyFill="1" applyBorder="1" applyAlignment="1">
      <alignment horizontal="center"/>
    </xf>
    <xf numFmtId="0" fontId="9" fillId="2" borderId="55" xfId="0" applyFont="1" applyFill="1" applyBorder="1" applyAlignment="1">
      <alignment horizontal="center"/>
    </xf>
    <xf numFmtId="0" fontId="9" fillId="2" borderId="54" xfId="0" applyFont="1" applyFill="1" applyBorder="1" applyAlignment="1">
      <alignment horizontal="center"/>
    </xf>
    <xf numFmtId="0" fontId="16" fillId="2" borderId="65" xfId="0" applyFont="1" applyFill="1" applyBorder="1" applyAlignment="1">
      <alignment horizontal="center" vertical="center" wrapText="1"/>
    </xf>
    <xf numFmtId="0" fontId="16" fillId="2" borderId="38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53" xfId="0" applyFont="1" applyFill="1" applyBorder="1" applyAlignment="1">
      <alignment horizontal="center"/>
    </xf>
    <xf numFmtId="0" fontId="9" fillId="3" borderId="40" xfId="0" applyFont="1" applyFill="1" applyBorder="1" applyAlignment="1">
      <alignment horizontal="center" vertical="center"/>
    </xf>
    <xf numFmtId="0" fontId="9" fillId="3" borderId="41" xfId="0" applyFont="1" applyFill="1" applyBorder="1" applyAlignment="1">
      <alignment horizontal="center" vertical="center"/>
    </xf>
    <xf numFmtId="0" fontId="16" fillId="2" borderId="60" xfId="0" applyFont="1" applyFill="1" applyBorder="1" applyAlignment="1">
      <alignment horizontal="center" vertical="center" wrapText="1"/>
    </xf>
    <xf numFmtId="0" fontId="16" fillId="2" borderId="62" xfId="0" applyFont="1" applyFill="1" applyBorder="1" applyAlignment="1">
      <alignment horizontal="center" vertical="center" wrapText="1"/>
    </xf>
    <xf numFmtId="0" fontId="16" fillId="2" borderId="51" xfId="0" applyFont="1" applyFill="1" applyBorder="1" applyAlignment="1">
      <alignment horizontal="center" vertical="center" wrapText="1"/>
    </xf>
    <xf numFmtId="0" fontId="16" fillId="2" borderId="52" xfId="0" applyFont="1" applyFill="1" applyBorder="1" applyAlignment="1">
      <alignment horizontal="center" vertical="center" wrapText="1"/>
    </xf>
    <xf numFmtId="0" fontId="9" fillId="2" borderId="63" xfId="0" applyFont="1" applyFill="1" applyBorder="1" applyAlignment="1">
      <alignment horizontal="center"/>
    </xf>
    <xf numFmtId="0" fontId="9" fillId="2" borderId="64" xfId="0" applyFont="1" applyFill="1" applyBorder="1" applyAlignment="1">
      <alignment horizontal="center"/>
    </xf>
    <xf numFmtId="0" fontId="9" fillId="2" borderId="19" xfId="0" applyFont="1" applyFill="1" applyBorder="1" applyAlignment="1">
      <alignment horizontal="center"/>
    </xf>
    <xf numFmtId="0" fontId="9" fillId="2" borderId="20" xfId="0" applyFont="1" applyFill="1" applyBorder="1" applyAlignment="1">
      <alignment horizontal="center"/>
    </xf>
    <xf numFmtId="0" fontId="9" fillId="2" borderId="59" xfId="0" applyFont="1" applyFill="1" applyBorder="1" applyAlignment="1">
      <alignment horizontal="center"/>
    </xf>
    <xf numFmtId="6" fontId="9" fillId="2" borderId="19" xfId="0" applyNumberFormat="1" applyFont="1" applyFill="1" applyBorder="1" applyAlignment="1">
      <alignment horizontal="center"/>
    </xf>
    <xf numFmtId="0" fontId="9" fillId="2" borderId="67" xfId="0" applyFont="1" applyFill="1" applyBorder="1" applyAlignment="1">
      <alignment horizontal="center"/>
    </xf>
    <xf numFmtId="0" fontId="9" fillId="2" borderId="77" xfId="0" applyFont="1" applyFill="1" applyBorder="1" applyAlignment="1">
      <alignment horizontal="center"/>
    </xf>
    <xf numFmtId="0" fontId="9" fillId="2" borderId="78" xfId="0" applyFont="1" applyFill="1" applyBorder="1" applyAlignment="1">
      <alignment horizontal="center"/>
    </xf>
    <xf numFmtId="6" fontId="9" fillId="2" borderId="59" xfId="0" applyNumberFormat="1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 vertical="center"/>
    </xf>
    <xf numFmtId="0" fontId="9" fillId="2" borderId="65" xfId="0" applyFont="1" applyFill="1" applyBorder="1" applyAlignment="1">
      <alignment horizontal="center"/>
    </xf>
    <xf numFmtId="0" fontId="9" fillId="2" borderId="68" xfId="0" applyFont="1" applyFill="1" applyBorder="1" applyAlignment="1">
      <alignment horizontal="center"/>
    </xf>
    <xf numFmtId="0" fontId="9" fillId="2" borderId="91" xfId="0" applyFont="1" applyFill="1" applyBorder="1" applyAlignment="1">
      <alignment horizontal="center"/>
    </xf>
    <xf numFmtId="0" fontId="9" fillId="2" borderId="56" xfId="0" applyFont="1" applyFill="1" applyBorder="1" applyAlignment="1">
      <alignment horizontal="center"/>
    </xf>
    <xf numFmtId="0" fontId="9" fillId="2" borderId="74" xfId="0" applyFont="1" applyFill="1" applyBorder="1" applyAlignment="1">
      <alignment horizontal="center"/>
    </xf>
    <xf numFmtId="0" fontId="9" fillId="2" borderId="4" xfId="0" applyFont="1" applyFill="1" applyBorder="1" applyAlignment="1">
      <alignment horizontal="center" vertical="center"/>
    </xf>
    <xf numFmtId="0" fontId="9" fillId="2" borderId="69" xfId="0" applyFont="1" applyFill="1" applyBorder="1" applyAlignment="1">
      <alignment horizontal="center" vertical="center"/>
    </xf>
    <xf numFmtId="0" fontId="9" fillId="2" borderId="70" xfId="0" applyFont="1" applyFill="1" applyBorder="1" applyAlignment="1">
      <alignment horizontal="center" vertical="center"/>
    </xf>
    <xf numFmtId="0" fontId="9" fillId="2" borderId="71" xfId="0" applyFont="1" applyFill="1" applyBorder="1" applyAlignment="1">
      <alignment horizontal="center" vertical="center"/>
    </xf>
    <xf numFmtId="49" fontId="9" fillId="2" borderId="19" xfId="0" applyNumberFormat="1" applyFont="1" applyFill="1" applyBorder="1" applyAlignment="1">
      <alignment horizontal="center"/>
    </xf>
    <xf numFmtId="49" fontId="9" fillId="2" borderId="20" xfId="0" applyNumberFormat="1" applyFont="1" applyFill="1" applyBorder="1" applyAlignment="1">
      <alignment horizontal="center"/>
    </xf>
    <xf numFmtId="0" fontId="9" fillId="2" borderId="14" xfId="0" applyFont="1" applyFill="1" applyBorder="1" applyAlignment="1">
      <alignment horizontal="center"/>
    </xf>
    <xf numFmtId="0" fontId="2" fillId="2" borderId="19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9" fillId="2" borderId="0" xfId="0" applyFont="1" applyFill="1" applyAlignment="1">
      <alignment horizontal="center"/>
    </xf>
    <xf numFmtId="1" fontId="0" fillId="0" borderId="0" xfId="0" applyNumberFormat="1"/>
  </cellXfs>
  <cellStyles count="3">
    <cellStyle name="Hiperligação" xfId="1" builtinId="8"/>
    <cellStyle name="Normal" xfId="0" builtinId="0"/>
    <cellStyle name="Normal 2" xfId="2" xr:uid="{00000000-0005-0000-0000-000002000000}"/>
  </cellStyles>
  <dxfs count="16"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</dxfs>
  <tableStyles count="0" defaultTableStyle="TableStyleMedium2" defaultPivotStyle="PivotStyleLight16"/>
  <colors>
    <mruColors>
      <color rgb="FFB0DA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Relationship Id="rId8" Type="http://schemas.openxmlformats.org/officeDocument/2006/relationships/worksheet" Target="worksheets/sheet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14993438320208E-2"/>
          <c:y val="5.0027523508481213E-2"/>
          <c:w val="0.84112270341207351"/>
          <c:h val="0.83261956838728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'1'!$A$6</c:f>
              <c:strCache>
                <c:ptCount val="1"/>
                <c:pt idx="0">
                  <c:v>Exportações (1)</c:v>
                </c:pt>
              </c:strCache>
            </c:strRef>
          </c:tx>
          <c:invertIfNegative val="0"/>
          <c:val>
            <c:numRef>
              <c:f>'1'!$B$6:$R$6</c:f>
              <c:numCache>
                <c:formatCode>#,##0</c:formatCode>
                <c:ptCount val="17"/>
                <c:pt idx="0">
                  <c:v>595986.61599999934</c:v>
                </c:pt>
                <c:pt idx="1">
                  <c:v>575965.5770000004</c:v>
                </c:pt>
                <c:pt idx="2">
                  <c:v>544011.29100000043</c:v>
                </c:pt>
                <c:pt idx="3">
                  <c:v>614380.20499999926</c:v>
                </c:pt>
                <c:pt idx="4">
                  <c:v>656918.26000000106</c:v>
                </c:pt>
                <c:pt idx="5">
                  <c:v>703504.83500000078</c:v>
                </c:pt>
                <c:pt idx="6">
                  <c:v>720793.56200000143</c:v>
                </c:pt>
                <c:pt idx="7">
                  <c:v>726284.80299999879</c:v>
                </c:pt>
                <c:pt idx="8">
                  <c:v>735533.90500000014</c:v>
                </c:pt>
                <c:pt idx="9">
                  <c:v>723973.625</c:v>
                </c:pt>
                <c:pt idx="10">
                  <c:v>778040.99999999534</c:v>
                </c:pt>
                <c:pt idx="11">
                  <c:v>800341.53700000001</c:v>
                </c:pt>
                <c:pt idx="12">
                  <c:v>819402.33799999987</c:v>
                </c:pt>
                <c:pt idx="13">
                  <c:v>856189.67600000137</c:v>
                </c:pt>
                <c:pt idx="14">
                  <c:v>925952.67900000024</c:v>
                </c:pt>
                <c:pt idx="15">
                  <c:v>938963.28800000018</c:v>
                </c:pt>
                <c:pt idx="16">
                  <c:v>924632.3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6C-486A-9B1D-D8DD0E339D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684352"/>
        <c:axId val="39690240"/>
      </c:barChart>
      <c:catAx>
        <c:axId val="39684352"/>
        <c:scaling>
          <c:orientation val="minMax"/>
        </c:scaling>
        <c:delete val="1"/>
        <c:axPos val="b"/>
        <c:majorTickMark val="out"/>
        <c:minorTickMark val="none"/>
        <c:tickLblPos val="nextTo"/>
        <c:crossAx val="39690240"/>
        <c:crosses val="autoZero"/>
        <c:auto val="1"/>
        <c:lblAlgn val="ctr"/>
        <c:lblOffset val="100"/>
        <c:noMultiLvlLbl val="0"/>
      </c:catAx>
      <c:valAx>
        <c:axId val="39690240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396843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14993438320208E-2"/>
          <c:y val="0.15259236826165959"/>
          <c:w val="0.84112270341207351"/>
          <c:h val="0.83261956838728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'1'!$A$30</c:f>
              <c:strCache>
                <c:ptCount val="1"/>
                <c:pt idx="0">
                  <c:v>Importações (2)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val>
            <c:numRef>
              <c:f>'1'!$B$30:$R$30</c:f>
              <c:numCache>
                <c:formatCode>#,##0</c:formatCode>
                <c:ptCount val="17"/>
                <c:pt idx="0">
                  <c:v>575.60500000000002</c:v>
                </c:pt>
                <c:pt idx="1">
                  <c:v>741.03499999999963</c:v>
                </c:pt>
                <c:pt idx="2">
                  <c:v>1388.8809999999992</c:v>
                </c:pt>
                <c:pt idx="3">
                  <c:v>899.43600000000015</c:v>
                </c:pt>
                <c:pt idx="4">
                  <c:v>1170.3490000000002</c:v>
                </c:pt>
                <c:pt idx="5">
                  <c:v>1022.7370000000001</c:v>
                </c:pt>
                <c:pt idx="6">
                  <c:v>1030.066</c:v>
                </c:pt>
                <c:pt idx="7">
                  <c:v>1010.02</c:v>
                </c:pt>
                <c:pt idx="8">
                  <c:v>1183.202</c:v>
                </c:pt>
                <c:pt idx="9">
                  <c:v>1121.55</c:v>
                </c:pt>
                <c:pt idx="10">
                  <c:v>1027.2</c:v>
                </c:pt>
                <c:pt idx="11">
                  <c:v>1322.664</c:v>
                </c:pt>
                <c:pt idx="12">
                  <c:v>1463.875</c:v>
                </c:pt>
                <c:pt idx="13">
                  <c:v>1908.0899999999986</c:v>
                </c:pt>
                <c:pt idx="14">
                  <c:v>2403.679000000001</c:v>
                </c:pt>
                <c:pt idx="15">
                  <c:v>2765.1600000000003</c:v>
                </c:pt>
                <c:pt idx="16">
                  <c:v>2689.9079999999999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76-4AFD-80B9-D3A3938BBA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2939392"/>
        <c:axId val="72940928"/>
      </c:barChart>
      <c:catAx>
        <c:axId val="729393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940928"/>
        <c:crosses val="autoZero"/>
        <c:auto val="1"/>
        <c:lblAlgn val="ctr"/>
        <c:lblOffset val="100"/>
        <c:noMultiLvlLbl val="0"/>
      </c:catAx>
      <c:valAx>
        <c:axId val="72940928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729393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14993438320208E-2"/>
          <c:y val="5.0027523508481213E-2"/>
          <c:w val="0.84112270341207351"/>
          <c:h val="0.83261956838728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'1'!$A$32</c:f>
              <c:strCache>
                <c:ptCount val="1"/>
                <c:pt idx="0">
                  <c:v>Saldo [ (1)-(2) ]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val>
            <c:numRef>
              <c:f>'1'!$B$32:$R$32</c:f>
              <c:numCache>
                <c:formatCode>#,##0</c:formatCode>
                <c:ptCount val="17"/>
                <c:pt idx="0">
                  <c:v>203117.0239999998</c:v>
                </c:pt>
                <c:pt idx="1">
                  <c:v>204244.86400000018</c:v>
                </c:pt>
                <c:pt idx="2">
                  <c:v>198400.41200000027</c:v>
                </c:pt>
                <c:pt idx="3">
                  <c:v>227324.11700000009</c:v>
                </c:pt>
                <c:pt idx="4">
                  <c:v>264760.33899999998</c:v>
                </c:pt>
                <c:pt idx="5">
                  <c:v>296419.00400000002</c:v>
                </c:pt>
                <c:pt idx="6">
                  <c:v>312165.44199999998</c:v>
                </c:pt>
                <c:pt idx="7">
                  <c:v>318321.61400000006</c:v>
                </c:pt>
                <c:pt idx="8">
                  <c:v>312463.31199999998</c:v>
                </c:pt>
                <c:pt idx="9">
                  <c:v>291587.27400000009</c:v>
                </c:pt>
                <c:pt idx="10">
                  <c:v>334649.34799999959</c:v>
                </c:pt>
                <c:pt idx="11">
                  <c:v>344816.77799999999</c:v>
                </c:pt>
                <c:pt idx="12">
                  <c:v>363008.511</c:v>
                </c:pt>
                <c:pt idx="13">
                  <c:v>460327.44400000002</c:v>
                </c:pt>
                <c:pt idx="14">
                  <c:v>495580.34200000018</c:v>
                </c:pt>
                <c:pt idx="15">
                  <c:v>518031.63799999986</c:v>
                </c:pt>
                <c:pt idx="16">
                  <c:v>516592.04000000021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22-49FD-A510-D3605B985D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2952448"/>
        <c:axId val="72974720"/>
      </c:barChart>
      <c:catAx>
        <c:axId val="729524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974720"/>
        <c:crosses val="autoZero"/>
        <c:auto val="1"/>
        <c:lblAlgn val="ctr"/>
        <c:lblOffset val="100"/>
        <c:noMultiLvlLbl val="0"/>
      </c:catAx>
      <c:valAx>
        <c:axId val="72974720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7295244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14993438320208E-2"/>
          <c:y val="5.0027523508481213E-2"/>
          <c:w val="0.84112270341207351"/>
          <c:h val="0.8326195683872849"/>
        </c:manualLayout>
      </c:layout>
      <c:lineChart>
        <c:grouping val="stacked"/>
        <c:varyColors val="0"/>
        <c:ser>
          <c:idx val="0"/>
          <c:order val="0"/>
          <c:tx>
            <c:v>Cobertura [ (1) / (2) ]</c:v>
          </c:tx>
          <c:marker>
            <c:symbol val="none"/>
          </c:marker>
          <c:cat>
            <c:numLit>
              <c:formatCode>General</c:formatCode>
              <c:ptCount val="5"/>
              <c:pt idx="0">
                <c:v>2007</c:v>
              </c:pt>
              <c:pt idx="1">
                <c:v>2008</c:v>
              </c:pt>
              <c:pt idx="2">
                <c:v>2009</c:v>
              </c:pt>
              <c:pt idx="3">
                <c:v>2010</c:v>
              </c:pt>
              <c:pt idx="4">
                <c:v>2011</c:v>
              </c:pt>
            </c:numLit>
          </c:cat>
          <c:val>
            <c:numLit>
              <c:formatCode>General</c:formatCode>
              <c:ptCount val="5"/>
              <c:pt idx="0">
                <c:v>9.4217210737695982</c:v>
              </c:pt>
              <c:pt idx="1">
                <c:v>7.1670824030294336</c:v>
              </c:pt>
              <c:pt idx="2">
                <c:v>6.8776220200097287</c:v>
              </c:pt>
              <c:pt idx="3">
                <c:v>6.8650922333739492</c:v>
              </c:pt>
              <c:pt idx="4">
                <c:v>7.8787262635609423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94D6-45A0-BF27-58C6CF842D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2994176"/>
        <c:axId val="72995968"/>
      </c:lineChart>
      <c:catAx>
        <c:axId val="729941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995968"/>
        <c:crosses val="autoZero"/>
        <c:auto val="1"/>
        <c:lblAlgn val="ctr"/>
        <c:lblOffset val="100"/>
        <c:noMultiLvlLbl val="0"/>
      </c:catAx>
      <c:valAx>
        <c:axId val="7299596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729941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8281660104986879E-2"/>
          <c:y val="0.15813532486252432"/>
          <c:w val="0.84112270341207351"/>
          <c:h val="0.83261956838728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'1'!$A$8</c:f>
              <c:strCache>
                <c:ptCount val="1"/>
                <c:pt idx="0">
                  <c:v>Importações (2)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val>
            <c:numRef>
              <c:f>'1'!$B$8:$R$8</c:f>
              <c:numCache>
                <c:formatCode>#,##0</c:formatCode>
                <c:ptCount val="17"/>
                <c:pt idx="0">
                  <c:v>63256.660999999986</c:v>
                </c:pt>
                <c:pt idx="1">
                  <c:v>80362.627999999997</c:v>
                </c:pt>
                <c:pt idx="2">
                  <c:v>79098.747999999992</c:v>
                </c:pt>
                <c:pt idx="3">
                  <c:v>89493.365000000005</c:v>
                </c:pt>
                <c:pt idx="4">
                  <c:v>81914.569000000003</c:v>
                </c:pt>
                <c:pt idx="5">
                  <c:v>86371.3</c:v>
                </c:pt>
                <c:pt idx="6">
                  <c:v>122399.001</c:v>
                </c:pt>
                <c:pt idx="7">
                  <c:v>125153.99099999999</c:v>
                </c:pt>
                <c:pt idx="8">
                  <c:v>116754.90900000001</c:v>
                </c:pt>
                <c:pt idx="9">
                  <c:v>110190.53600000002</c:v>
                </c:pt>
                <c:pt idx="10">
                  <c:v>137205.92600000018</c:v>
                </c:pt>
                <c:pt idx="11">
                  <c:v>154727.05100000001</c:v>
                </c:pt>
                <c:pt idx="12">
                  <c:v>169208.33799999999</c:v>
                </c:pt>
                <c:pt idx="13">
                  <c:v>166254.71299999979</c:v>
                </c:pt>
                <c:pt idx="14">
                  <c:v>167736.79199999999</c:v>
                </c:pt>
                <c:pt idx="15">
                  <c:v>205343.67500000002</c:v>
                </c:pt>
                <c:pt idx="16">
                  <c:v>197581.58900000004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F1-4749-85EC-557F8F1F9D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701504"/>
        <c:axId val="71389952"/>
      </c:barChart>
      <c:catAx>
        <c:axId val="39701504"/>
        <c:scaling>
          <c:orientation val="minMax"/>
        </c:scaling>
        <c:delete val="1"/>
        <c:axPos val="b"/>
        <c:majorTickMark val="out"/>
        <c:minorTickMark val="none"/>
        <c:tickLblPos val="nextTo"/>
        <c:crossAx val="71389952"/>
        <c:crosses val="autoZero"/>
        <c:auto val="1"/>
        <c:lblAlgn val="ctr"/>
        <c:lblOffset val="100"/>
        <c:noMultiLvlLbl val="0"/>
      </c:catAx>
      <c:valAx>
        <c:axId val="71389952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3970150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14993438320208E-2"/>
          <c:y val="5.0027523508481213E-2"/>
          <c:w val="0.84112270341207351"/>
          <c:h val="0.83261956838728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'1'!$A$10</c:f>
              <c:strCache>
                <c:ptCount val="1"/>
                <c:pt idx="0">
                  <c:v>Saldo [ (1)-(2) ]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val>
            <c:numRef>
              <c:f>'1'!$B$10:$R$10</c:f>
              <c:numCache>
                <c:formatCode>#,##0</c:formatCode>
                <c:ptCount val="17"/>
                <c:pt idx="0">
                  <c:v>532729.95499999938</c:v>
                </c:pt>
                <c:pt idx="1">
                  <c:v>495602.94900000037</c:v>
                </c:pt>
                <c:pt idx="2">
                  <c:v>464912.54300000041</c:v>
                </c:pt>
                <c:pt idx="3">
                  <c:v>524886.83999999927</c:v>
                </c:pt>
                <c:pt idx="4">
                  <c:v>575003.69100000104</c:v>
                </c:pt>
                <c:pt idx="5">
                  <c:v>617133.53500000073</c:v>
                </c:pt>
                <c:pt idx="6">
                  <c:v>598394.56100000138</c:v>
                </c:pt>
                <c:pt idx="7">
                  <c:v>601130.81199999875</c:v>
                </c:pt>
                <c:pt idx="8">
                  <c:v>618778.99600000016</c:v>
                </c:pt>
                <c:pt idx="9">
                  <c:v>613783.08899999992</c:v>
                </c:pt>
                <c:pt idx="10">
                  <c:v>640835.07399999513</c:v>
                </c:pt>
                <c:pt idx="11">
                  <c:v>645614.48600000003</c:v>
                </c:pt>
                <c:pt idx="12">
                  <c:v>650193.99999999988</c:v>
                </c:pt>
                <c:pt idx="13">
                  <c:v>689934.96300000162</c:v>
                </c:pt>
                <c:pt idx="14">
                  <c:v>758215.88700000022</c:v>
                </c:pt>
                <c:pt idx="15">
                  <c:v>733619.61300000013</c:v>
                </c:pt>
                <c:pt idx="16">
                  <c:v>727050.71100000001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BB-478F-A562-6183FD33D1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173568"/>
        <c:axId val="40175104"/>
      </c:barChart>
      <c:catAx>
        <c:axId val="401735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0175104"/>
        <c:crosses val="autoZero"/>
        <c:auto val="1"/>
        <c:lblAlgn val="ctr"/>
        <c:lblOffset val="100"/>
        <c:noMultiLvlLbl val="0"/>
      </c:catAx>
      <c:valAx>
        <c:axId val="40175104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401735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14993438320208E-2"/>
          <c:y val="5.0027523508481213E-2"/>
          <c:w val="0.84112270341207351"/>
          <c:h val="0.8326195683872849"/>
        </c:manualLayout>
      </c:layout>
      <c:lineChart>
        <c:grouping val="stacked"/>
        <c:varyColors val="0"/>
        <c:ser>
          <c:idx val="0"/>
          <c:order val="0"/>
          <c:tx>
            <c:v>Cobertura [ (1) / (2) ]</c:v>
          </c:tx>
          <c:marker>
            <c:symbol val="none"/>
          </c:marker>
          <c:cat>
            <c:numLit>
              <c:formatCode>General</c:formatCode>
              <c:ptCount val="5"/>
              <c:pt idx="0">
                <c:v>2007</c:v>
              </c:pt>
              <c:pt idx="1">
                <c:v>2008</c:v>
              </c:pt>
              <c:pt idx="2">
                <c:v>2009</c:v>
              </c:pt>
              <c:pt idx="3">
                <c:v>2010</c:v>
              </c:pt>
              <c:pt idx="4">
                <c:v>2011</c:v>
              </c:pt>
            </c:numLit>
          </c:cat>
          <c:val>
            <c:numLit>
              <c:formatCode>General</c:formatCode>
              <c:ptCount val="5"/>
              <c:pt idx="0">
                <c:v>9.4217210737695982</c:v>
              </c:pt>
              <c:pt idx="1">
                <c:v>7.1670824030294336</c:v>
              </c:pt>
              <c:pt idx="2">
                <c:v>6.8776220200097287</c:v>
              </c:pt>
              <c:pt idx="3">
                <c:v>6.8650922333739492</c:v>
              </c:pt>
              <c:pt idx="4">
                <c:v>7.8787262635609423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79FF-4D8B-AB7E-83867EB8AF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0198912"/>
        <c:axId val="40200448"/>
      </c:lineChart>
      <c:catAx>
        <c:axId val="40198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0200448"/>
        <c:crosses val="autoZero"/>
        <c:auto val="1"/>
        <c:lblAlgn val="ctr"/>
        <c:lblOffset val="100"/>
        <c:noMultiLvlLbl val="0"/>
      </c:catAx>
      <c:valAx>
        <c:axId val="4020044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401989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14993438320208E-2"/>
          <c:y val="5.0027523508481213E-2"/>
          <c:w val="0.84112270341207351"/>
          <c:h val="0.83261956838728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'1'!$A$17</c:f>
              <c:strCache>
                <c:ptCount val="1"/>
                <c:pt idx="0">
                  <c:v>Exportações (1)</c:v>
                </c:pt>
              </c:strCache>
            </c:strRef>
          </c:tx>
          <c:invertIfNegative val="0"/>
          <c:val>
            <c:numRef>
              <c:f>'1'!$B$17:$R$17</c:f>
              <c:numCache>
                <c:formatCode>#,##0</c:formatCode>
                <c:ptCount val="17"/>
                <c:pt idx="0">
                  <c:v>392293.98699999956</c:v>
                </c:pt>
                <c:pt idx="1">
                  <c:v>370979.67800000019</c:v>
                </c:pt>
                <c:pt idx="2">
                  <c:v>344221.9980000002</c:v>
                </c:pt>
                <c:pt idx="3">
                  <c:v>386156.65199999994</c:v>
                </c:pt>
                <c:pt idx="4">
                  <c:v>390987.57200000004</c:v>
                </c:pt>
                <c:pt idx="5">
                  <c:v>406063.09400000004</c:v>
                </c:pt>
                <c:pt idx="6">
                  <c:v>407598.05399999983</c:v>
                </c:pt>
                <c:pt idx="7">
                  <c:v>406953.16900000011</c:v>
                </c:pt>
                <c:pt idx="8">
                  <c:v>421887.39099999977</c:v>
                </c:pt>
                <c:pt idx="9">
                  <c:v>431264.80099999998</c:v>
                </c:pt>
                <c:pt idx="10">
                  <c:v>442364.451999999</c:v>
                </c:pt>
                <c:pt idx="11">
                  <c:v>454202.09499999997</c:v>
                </c:pt>
                <c:pt idx="12">
                  <c:v>454929.95199999987</c:v>
                </c:pt>
                <c:pt idx="13">
                  <c:v>393954.14199999906</c:v>
                </c:pt>
                <c:pt idx="14">
                  <c:v>418166.49</c:v>
                </c:pt>
                <c:pt idx="15">
                  <c:v>405350.3519999999</c:v>
                </c:pt>
                <c:pt idx="16">
                  <c:v>407506.523999998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73-4D58-8058-CE2B5B7A79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217600"/>
        <c:axId val="40231680"/>
      </c:barChart>
      <c:catAx>
        <c:axId val="402176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0231680"/>
        <c:crosses val="autoZero"/>
        <c:auto val="1"/>
        <c:lblAlgn val="ctr"/>
        <c:lblOffset val="100"/>
        <c:noMultiLvlLbl val="0"/>
      </c:catAx>
      <c:valAx>
        <c:axId val="40231680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402176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14993438320208E-2"/>
          <c:y val="5.0027523508481213E-2"/>
          <c:w val="0.84112270341207351"/>
          <c:h val="0.83261956838728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'1'!$A$19</c:f>
              <c:strCache>
                <c:ptCount val="1"/>
                <c:pt idx="0">
                  <c:v>Importações (2)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val>
            <c:numRef>
              <c:f>'1'!$B$19:$R$19</c:f>
              <c:numCache>
                <c:formatCode>#,##0</c:formatCode>
                <c:ptCount val="17"/>
                <c:pt idx="0">
                  <c:v>62681.055999999982</c:v>
                </c:pt>
                <c:pt idx="1">
                  <c:v>79621.592999999993</c:v>
                </c:pt>
                <c:pt idx="2">
                  <c:v>77709.866999999998</c:v>
                </c:pt>
                <c:pt idx="3">
                  <c:v>88593.928999999989</c:v>
                </c:pt>
                <c:pt idx="4">
                  <c:v>80744.22</c:v>
                </c:pt>
                <c:pt idx="5">
                  <c:v>85348.562999999995</c:v>
                </c:pt>
                <c:pt idx="6">
                  <c:v>121368.935</c:v>
                </c:pt>
                <c:pt idx="7">
                  <c:v>124143.97100000001</c:v>
                </c:pt>
                <c:pt idx="8">
                  <c:v>115571.70700000001</c:v>
                </c:pt>
                <c:pt idx="9">
                  <c:v>109068.98599999999</c:v>
                </c:pt>
                <c:pt idx="10">
                  <c:v>136178.72600000011</c:v>
                </c:pt>
                <c:pt idx="11">
                  <c:v>153404.38699999999</c:v>
                </c:pt>
                <c:pt idx="12">
                  <c:v>167744.46300000002</c:v>
                </c:pt>
                <c:pt idx="13">
                  <c:v>164346.62300000008</c:v>
                </c:pt>
                <c:pt idx="14">
                  <c:v>165333.11300000001</c:v>
                </c:pt>
                <c:pt idx="15">
                  <c:v>202578.51500000001</c:v>
                </c:pt>
                <c:pt idx="16">
                  <c:v>194891.68100000001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39-4F86-89CE-F581F2BDEF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2823168"/>
        <c:axId val="72824704"/>
      </c:barChart>
      <c:catAx>
        <c:axId val="728231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824704"/>
        <c:crosses val="autoZero"/>
        <c:auto val="1"/>
        <c:lblAlgn val="ctr"/>
        <c:lblOffset val="100"/>
        <c:noMultiLvlLbl val="0"/>
      </c:catAx>
      <c:valAx>
        <c:axId val="72824704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728231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161499343832021"/>
          <c:y val="7.6990376202974642E-3"/>
          <c:w val="0.84112270341207351"/>
          <c:h val="0.83261956838728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'1'!$A$21</c:f>
              <c:strCache>
                <c:ptCount val="1"/>
                <c:pt idx="0">
                  <c:v>Saldo [ (1)-(2) ]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val>
            <c:numRef>
              <c:f>'1'!$B$21:$R$21</c:f>
              <c:numCache>
                <c:formatCode>#,##0</c:formatCode>
                <c:ptCount val="17"/>
                <c:pt idx="0">
                  <c:v>329612.93099999957</c:v>
                </c:pt>
                <c:pt idx="1">
                  <c:v>291358.0850000002</c:v>
                </c:pt>
                <c:pt idx="2">
                  <c:v>266512.13100000017</c:v>
                </c:pt>
                <c:pt idx="3">
                  <c:v>297562.72299999994</c:v>
                </c:pt>
                <c:pt idx="4">
                  <c:v>310243.35200000007</c:v>
                </c:pt>
                <c:pt idx="5">
                  <c:v>320714.53100000008</c:v>
                </c:pt>
                <c:pt idx="6">
                  <c:v>286229.11899999983</c:v>
                </c:pt>
                <c:pt idx="7">
                  <c:v>282809.19800000009</c:v>
                </c:pt>
                <c:pt idx="8">
                  <c:v>306315.68399999978</c:v>
                </c:pt>
                <c:pt idx="9">
                  <c:v>322195.815</c:v>
                </c:pt>
                <c:pt idx="10">
                  <c:v>306185.72599999886</c:v>
                </c:pt>
                <c:pt idx="11">
                  <c:v>300797.70799999998</c:v>
                </c:pt>
                <c:pt idx="12">
                  <c:v>287185.48899999983</c:v>
                </c:pt>
                <c:pt idx="13">
                  <c:v>229607.51899999898</c:v>
                </c:pt>
                <c:pt idx="14">
                  <c:v>252833.37699999998</c:v>
                </c:pt>
                <c:pt idx="15">
                  <c:v>202771.83699999988</c:v>
                </c:pt>
                <c:pt idx="16">
                  <c:v>212614.84299999799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B4-4EF9-B2B1-A05657E362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2830336"/>
        <c:axId val="72860800"/>
      </c:barChart>
      <c:catAx>
        <c:axId val="728303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860800"/>
        <c:crosses val="autoZero"/>
        <c:auto val="1"/>
        <c:lblAlgn val="ctr"/>
        <c:lblOffset val="100"/>
        <c:noMultiLvlLbl val="0"/>
      </c:catAx>
      <c:valAx>
        <c:axId val="72860800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728303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14993438320208E-2"/>
          <c:y val="5.0027523508481213E-2"/>
          <c:w val="0.84112270341207351"/>
          <c:h val="0.8326195683872849"/>
        </c:manualLayout>
      </c:layout>
      <c:lineChart>
        <c:grouping val="stacked"/>
        <c:varyColors val="0"/>
        <c:ser>
          <c:idx val="0"/>
          <c:order val="0"/>
          <c:tx>
            <c:v>Cobertura [ (1) / (2) ]</c:v>
          </c:tx>
          <c:marker>
            <c:symbol val="none"/>
          </c:marker>
          <c:cat>
            <c:numLit>
              <c:formatCode>General</c:formatCode>
              <c:ptCount val="5"/>
              <c:pt idx="0">
                <c:v>2007</c:v>
              </c:pt>
              <c:pt idx="1">
                <c:v>2008</c:v>
              </c:pt>
              <c:pt idx="2">
                <c:v>2009</c:v>
              </c:pt>
              <c:pt idx="3">
                <c:v>2010</c:v>
              </c:pt>
              <c:pt idx="4">
                <c:v>2011</c:v>
              </c:pt>
            </c:numLit>
          </c:cat>
          <c:val>
            <c:numLit>
              <c:formatCode>General</c:formatCode>
              <c:ptCount val="5"/>
              <c:pt idx="0">
                <c:v>9.4217210737695982</c:v>
              </c:pt>
              <c:pt idx="1">
                <c:v>7.1670824030294336</c:v>
              </c:pt>
              <c:pt idx="2">
                <c:v>6.8776220200097287</c:v>
              </c:pt>
              <c:pt idx="3">
                <c:v>6.8650922333739492</c:v>
              </c:pt>
              <c:pt idx="4">
                <c:v>7.8787262635609423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2DED-49E5-9394-C632C286AE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2892800"/>
        <c:axId val="72894336"/>
      </c:lineChart>
      <c:catAx>
        <c:axId val="728928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894336"/>
        <c:crosses val="autoZero"/>
        <c:auto val="1"/>
        <c:lblAlgn val="ctr"/>
        <c:lblOffset val="100"/>
        <c:noMultiLvlLbl val="0"/>
      </c:catAx>
      <c:valAx>
        <c:axId val="7289433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728928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14993438320208E-2"/>
          <c:y val="5.0027523508481213E-2"/>
          <c:w val="0.84112270341207351"/>
          <c:h val="0.83261956838728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'1'!$A$28</c:f>
              <c:strCache>
                <c:ptCount val="1"/>
                <c:pt idx="0">
                  <c:v>Exportações (1)</c:v>
                </c:pt>
              </c:strCache>
            </c:strRef>
          </c:tx>
          <c:invertIfNegative val="0"/>
          <c:val>
            <c:numRef>
              <c:f>'1'!$B$28:$R$28</c:f>
              <c:numCache>
                <c:formatCode>#,##0</c:formatCode>
                <c:ptCount val="17"/>
                <c:pt idx="0">
                  <c:v>203692.62899999981</c:v>
                </c:pt>
                <c:pt idx="1">
                  <c:v>204985.89900000018</c:v>
                </c:pt>
                <c:pt idx="2">
                  <c:v>199789.29300000027</c:v>
                </c:pt>
                <c:pt idx="3">
                  <c:v>228223.55300000007</c:v>
                </c:pt>
                <c:pt idx="4">
                  <c:v>265930.68799999997</c:v>
                </c:pt>
                <c:pt idx="5">
                  <c:v>297441.74100000004</c:v>
                </c:pt>
                <c:pt idx="6">
                  <c:v>313195.50799999997</c:v>
                </c:pt>
                <c:pt idx="7">
                  <c:v>319331.63400000008</c:v>
                </c:pt>
                <c:pt idx="8">
                  <c:v>313646.51399999997</c:v>
                </c:pt>
                <c:pt idx="9">
                  <c:v>292708.82400000008</c:v>
                </c:pt>
                <c:pt idx="10">
                  <c:v>335676.5479999996</c:v>
                </c:pt>
                <c:pt idx="11">
                  <c:v>346139.44199999998</c:v>
                </c:pt>
                <c:pt idx="12">
                  <c:v>364472.386</c:v>
                </c:pt>
                <c:pt idx="13">
                  <c:v>462235.53400000004</c:v>
                </c:pt>
                <c:pt idx="14">
                  <c:v>497984.02100000018</c:v>
                </c:pt>
                <c:pt idx="15">
                  <c:v>520796.79799999984</c:v>
                </c:pt>
                <c:pt idx="16">
                  <c:v>519281.94800000021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16-4DBD-8C1C-C20B41F0D8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2914048"/>
        <c:axId val="72915584"/>
      </c:barChart>
      <c:catAx>
        <c:axId val="729140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915584"/>
        <c:crosses val="autoZero"/>
        <c:auto val="1"/>
        <c:lblAlgn val="ctr"/>
        <c:lblOffset val="100"/>
        <c:noMultiLvlLbl val="0"/>
      </c:catAx>
      <c:valAx>
        <c:axId val="72915584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7291404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76200</xdr:rowOff>
    </xdr:from>
    <xdr:to>
      <xdr:col>4</xdr:col>
      <xdr:colOff>38100</xdr:colOff>
      <xdr:row>4</xdr:row>
      <xdr:rowOff>76200</xdr:rowOff>
    </xdr:to>
    <xdr:pic>
      <xdr:nvPicPr>
        <xdr:cNvPr id="1145" name="Imagem 2">
          <a:extLst>
            <a:ext uri="{FF2B5EF4-FFF2-40B4-BE49-F238E27FC236}">
              <a16:creationId xmlns:a16="http://schemas.microsoft.com/office/drawing/2014/main" id="{00000000-0008-0000-0000-00007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6200"/>
          <a:ext cx="186690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76200</xdr:colOff>
      <xdr:row>5</xdr:row>
      <xdr:rowOff>76200</xdr:rowOff>
    </xdr:from>
    <xdr:to>
      <xdr:col>19</xdr:col>
      <xdr:colOff>57150</xdr:colOff>
      <xdr:row>6</xdr:row>
      <xdr:rowOff>257175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B69929F-F374-470C-8CBD-86A2A53E82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</xdr:col>
      <xdr:colOff>76200</xdr:colOff>
      <xdr:row>7</xdr:row>
      <xdr:rowOff>0</xdr:rowOff>
    </xdr:from>
    <xdr:to>
      <xdr:col>19</xdr:col>
      <xdr:colOff>57150</xdr:colOff>
      <xdr:row>8</xdr:row>
      <xdr:rowOff>200025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A4CB0ADC-C97B-4B74-982A-3EA1AA7A7A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76200</xdr:colOff>
      <xdr:row>9</xdr:row>
      <xdr:rowOff>0</xdr:rowOff>
    </xdr:from>
    <xdr:to>
      <xdr:col>19</xdr:col>
      <xdr:colOff>57150</xdr:colOff>
      <xdr:row>10</xdr:row>
      <xdr:rowOff>257175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E9E1795A-CEB1-4788-B789-6586EA0ABC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18</xdr:col>
      <xdr:colOff>0</xdr:colOff>
      <xdr:row>11</xdr:row>
      <xdr:rowOff>0</xdr:rowOff>
    </xdr:from>
    <xdr:to>
      <xdr:col>18</xdr:col>
      <xdr:colOff>1219200</xdr:colOff>
      <xdr:row>12</xdr:row>
      <xdr:rowOff>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1E7F7E0A-90E1-420B-899E-F703908F52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0</xdr:colOff>
      <xdr:row>16</xdr:row>
      <xdr:rowOff>28575</xdr:rowOff>
    </xdr:from>
    <xdr:to>
      <xdr:col>18</xdr:col>
      <xdr:colOff>1219200</xdr:colOff>
      <xdr:row>17</xdr:row>
      <xdr:rowOff>219075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D21492C3-8B38-4C36-AFFE-BF782D2251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0</xdr:colOff>
      <xdr:row>18</xdr:row>
      <xdr:rowOff>76200</xdr:rowOff>
    </xdr:from>
    <xdr:to>
      <xdr:col>18</xdr:col>
      <xdr:colOff>1219200</xdr:colOff>
      <xdr:row>19</xdr:row>
      <xdr:rowOff>276225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AC5CEC65-0766-4AF7-A021-F3B1C7EC3F5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18</xdr:col>
      <xdr:colOff>0</xdr:colOff>
      <xdr:row>20</xdr:row>
      <xdr:rowOff>0</xdr:rowOff>
    </xdr:from>
    <xdr:to>
      <xdr:col>18</xdr:col>
      <xdr:colOff>1219200</xdr:colOff>
      <xdr:row>21</xdr:row>
      <xdr:rowOff>247650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4EA0E977-5600-469E-A2BC-444800150C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18</xdr:col>
      <xdr:colOff>0</xdr:colOff>
      <xdr:row>22</xdr:row>
      <xdr:rowOff>0</xdr:rowOff>
    </xdr:from>
    <xdr:to>
      <xdr:col>18</xdr:col>
      <xdr:colOff>1219200</xdr:colOff>
      <xdr:row>23</xdr:row>
      <xdr:rowOff>0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1A93C7A6-C639-4FDF-85F7-D7A5B7BC32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47625</xdr:colOff>
      <xdr:row>27</xdr:row>
      <xdr:rowOff>104775</xdr:rowOff>
    </xdr:from>
    <xdr:to>
      <xdr:col>19</xdr:col>
      <xdr:colOff>28575</xdr:colOff>
      <xdr:row>28</xdr:row>
      <xdr:rowOff>228600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758C8290-FC42-42D1-8A94-9B2832EB47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18</xdr:col>
      <xdr:colOff>47625</xdr:colOff>
      <xdr:row>28</xdr:row>
      <xdr:rowOff>352424</xdr:rowOff>
    </xdr:from>
    <xdr:to>
      <xdr:col>19</xdr:col>
      <xdr:colOff>28575</xdr:colOff>
      <xdr:row>30</xdr:row>
      <xdr:rowOff>266699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EF597CB4-2EFF-4282-9186-E2080CEE85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18</xdr:col>
      <xdr:colOff>57150</xdr:colOff>
      <xdr:row>31</xdr:row>
      <xdr:rowOff>95250</xdr:rowOff>
    </xdr:from>
    <xdr:to>
      <xdr:col>19</xdr:col>
      <xdr:colOff>38100</xdr:colOff>
      <xdr:row>32</xdr:row>
      <xdr:rowOff>228600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A31136BB-C5F0-4F52-8D10-1E129B548A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18</xdr:col>
      <xdr:colOff>0</xdr:colOff>
      <xdr:row>33</xdr:row>
      <xdr:rowOff>0</xdr:rowOff>
    </xdr:from>
    <xdr:to>
      <xdr:col>18</xdr:col>
      <xdr:colOff>1219200</xdr:colOff>
      <xdr:row>34</xdr:row>
      <xdr:rowOff>0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4101E881-33F7-4830-9ED6-50F3C0262D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lha1">
    <pageSetUpPr fitToPage="1"/>
  </sheetPr>
  <dimension ref="B2:K60"/>
  <sheetViews>
    <sheetView showGridLines="0" showRowColHeaders="0" tabSelected="1" zoomScaleNormal="100" workbookViewId="0">
      <selection activeCell="U17" sqref="U17"/>
    </sheetView>
  </sheetViews>
  <sheetFormatPr defaultRowHeight="15" x14ac:dyDescent="0.25"/>
  <cols>
    <col min="1" max="1" width="3.140625" customWidth="1"/>
  </cols>
  <sheetData>
    <row r="2" spans="2:11" ht="15.75" x14ac:dyDescent="0.25">
      <c r="E2" s="320" t="s">
        <v>25</v>
      </c>
      <c r="F2" s="320"/>
      <c r="G2" s="320"/>
      <c r="H2" s="320"/>
      <c r="I2" s="320"/>
      <c r="J2" s="320"/>
      <c r="K2" s="320"/>
    </row>
    <row r="3" spans="2:11" ht="15.75" x14ac:dyDescent="0.25">
      <c r="E3" s="320" t="s">
        <v>239</v>
      </c>
      <c r="F3" s="320"/>
      <c r="G3" s="320"/>
      <c r="H3" s="320"/>
      <c r="I3" s="320"/>
      <c r="J3" s="320"/>
      <c r="K3" s="320"/>
    </row>
    <row r="7" spans="2:11" ht="15.95" customHeight="1" x14ac:dyDescent="0.25"/>
    <row r="8" spans="2:11" ht="15.95" customHeight="1" x14ac:dyDescent="0.25">
      <c r="B8" s="5" t="s">
        <v>26</v>
      </c>
      <c r="C8" s="5"/>
    </row>
    <row r="9" spans="2:11" ht="15.95" customHeight="1" x14ac:dyDescent="0.25"/>
    <row r="10" spans="2:11" ht="15.95" customHeight="1" x14ac:dyDescent="0.25">
      <c r="B10" s="5" t="s">
        <v>102</v>
      </c>
      <c r="G10" t="s">
        <v>91</v>
      </c>
    </row>
    <row r="11" spans="2:11" ht="15.95" customHeight="1" x14ac:dyDescent="0.25"/>
    <row r="12" spans="2:11" ht="15.95" customHeight="1" x14ac:dyDescent="0.25">
      <c r="B12" s="5" t="s">
        <v>98</v>
      </c>
    </row>
    <row r="13" spans="2:11" ht="15.95" customHeight="1" x14ac:dyDescent="0.25">
      <c r="B13" s="5"/>
      <c r="C13" s="5"/>
      <c r="D13" s="5"/>
      <c r="E13" s="5"/>
      <c r="F13" s="5"/>
      <c r="G13" s="5"/>
    </row>
    <row r="14" spans="2:11" ht="15.95" customHeight="1" x14ac:dyDescent="0.25">
      <c r="B14" s="5" t="s">
        <v>97</v>
      </c>
      <c r="C14" s="5"/>
      <c r="D14" s="5"/>
      <c r="E14" s="5"/>
      <c r="F14" s="5"/>
      <c r="G14" s="5"/>
    </row>
    <row r="15" spans="2:11" ht="15.95" customHeight="1" x14ac:dyDescent="0.25"/>
    <row r="16" spans="2:11" ht="15.95" customHeight="1" x14ac:dyDescent="0.25">
      <c r="B16" s="5" t="s">
        <v>101</v>
      </c>
    </row>
    <row r="17" spans="2:8" ht="15.95" customHeight="1" x14ac:dyDescent="0.25">
      <c r="B17" s="5"/>
    </row>
    <row r="18" spans="2:8" ht="15.95" customHeight="1" x14ac:dyDescent="0.25">
      <c r="B18" s="5" t="s">
        <v>240</v>
      </c>
    </row>
    <row r="19" spans="2:8" ht="15.95" customHeight="1" x14ac:dyDescent="0.25">
      <c r="B19" s="5"/>
    </row>
    <row r="20" spans="2:8" ht="15.95" customHeight="1" x14ac:dyDescent="0.25">
      <c r="B20" s="267" t="s">
        <v>107</v>
      </c>
    </row>
    <row r="21" spans="2:8" ht="15.95" customHeight="1" x14ac:dyDescent="0.25">
      <c r="B21" s="5"/>
    </row>
    <row r="22" spans="2:8" ht="15.95" customHeight="1" x14ac:dyDescent="0.25">
      <c r="B22" s="5" t="s">
        <v>241</v>
      </c>
    </row>
    <row r="23" spans="2:8" ht="15.95" customHeight="1" x14ac:dyDescent="0.25"/>
    <row r="24" spans="2:8" ht="15.95" customHeight="1" x14ac:dyDescent="0.25">
      <c r="B24" s="267" t="s">
        <v>108</v>
      </c>
    </row>
    <row r="25" spans="2:8" ht="15.95" customHeight="1" x14ac:dyDescent="0.25"/>
    <row r="26" spans="2:8" ht="15.95" customHeight="1" x14ac:dyDescent="0.25">
      <c r="B26" s="267" t="s">
        <v>242</v>
      </c>
    </row>
    <row r="27" spans="2:8" ht="15.95" customHeight="1" x14ac:dyDescent="0.25">
      <c r="B27" s="5"/>
      <c r="C27" s="5"/>
      <c r="D27" s="5"/>
      <c r="E27" s="5"/>
      <c r="F27" s="5"/>
      <c r="G27" s="5"/>
      <c r="H27" s="5"/>
    </row>
    <row r="28" spans="2:8" ht="15.95" customHeight="1" x14ac:dyDescent="0.25">
      <c r="B28" s="267" t="s">
        <v>116</v>
      </c>
    </row>
    <row r="29" spans="2:8" ht="15.95" customHeight="1" x14ac:dyDescent="0.25">
      <c r="B29" s="5"/>
    </row>
    <row r="30" spans="2:8" x14ac:dyDescent="0.25">
      <c r="B30" s="267" t="s">
        <v>117</v>
      </c>
    </row>
    <row r="31" spans="2:8" x14ac:dyDescent="0.25">
      <c r="B31" s="5"/>
    </row>
    <row r="32" spans="2:8" x14ac:dyDescent="0.25">
      <c r="B32" s="267" t="s">
        <v>118</v>
      </c>
    </row>
    <row r="33" spans="2:2" x14ac:dyDescent="0.25">
      <c r="B33" s="5"/>
    </row>
    <row r="34" spans="2:2" x14ac:dyDescent="0.25">
      <c r="B34" s="267" t="s">
        <v>119</v>
      </c>
    </row>
    <row r="36" spans="2:2" x14ac:dyDescent="0.25">
      <c r="B36" s="267" t="s">
        <v>120</v>
      </c>
    </row>
    <row r="38" spans="2:2" x14ac:dyDescent="0.25">
      <c r="B38" s="267" t="s">
        <v>121</v>
      </c>
    </row>
    <row r="39" spans="2:2" x14ac:dyDescent="0.25">
      <c r="B39" s="267"/>
    </row>
    <row r="40" spans="2:2" x14ac:dyDescent="0.25">
      <c r="B40" s="267" t="s">
        <v>122</v>
      </c>
    </row>
    <row r="42" spans="2:2" x14ac:dyDescent="0.25">
      <c r="B42" s="267" t="s">
        <v>123</v>
      </c>
    </row>
    <row r="44" spans="2:2" x14ac:dyDescent="0.25">
      <c r="B44" s="267" t="s">
        <v>124</v>
      </c>
    </row>
    <row r="46" spans="2:2" x14ac:dyDescent="0.25">
      <c r="B46" s="267" t="s">
        <v>109</v>
      </c>
    </row>
    <row r="48" spans="2:2" x14ac:dyDescent="0.25">
      <c r="B48" s="267" t="s">
        <v>110</v>
      </c>
    </row>
    <row r="50" spans="2:2" x14ac:dyDescent="0.25">
      <c r="B50" s="267" t="s">
        <v>111</v>
      </c>
    </row>
    <row r="52" spans="2:2" x14ac:dyDescent="0.25">
      <c r="B52" s="267" t="s">
        <v>112</v>
      </c>
    </row>
    <row r="54" spans="2:2" x14ac:dyDescent="0.25">
      <c r="B54" s="267" t="s">
        <v>125</v>
      </c>
    </row>
    <row r="56" spans="2:2" x14ac:dyDescent="0.25">
      <c r="B56" s="267" t="s">
        <v>126</v>
      </c>
    </row>
    <row r="58" spans="2:2" x14ac:dyDescent="0.25">
      <c r="B58" s="267" t="s">
        <v>127</v>
      </c>
    </row>
    <row r="60" spans="2:2" x14ac:dyDescent="0.25">
      <c r="B60" s="267" t="s">
        <v>128</v>
      </c>
    </row>
  </sheetData>
  <customSheetViews>
    <customSheetView guid="{D2454DF7-9151-402B-B9E4-208D72282370}" showGridLines="0" showRowCol="0" fitToPage="1">
      <selection activeCell="F9" sqref="F9"/>
      <pageMargins left="0.31496062992125984" right="0.31496062992125984" top="0.35433070866141736" bottom="0.35433070866141736" header="0.31496062992125984" footer="0.31496062992125984"/>
      <pageSetup paperSize="9" scale="82" orientation="portrait" r:id="rId1"/>
    </customSheetView>
  </customSheetViews>
  <mergeCells count="2">
    <mergeCell ref="E2:K2"/>
    <mergeCell ref="E3:K3"/>
  </mergeCells>
  <hyperlinks>
    <hyperlink ref="B8:C8" location="'0'!A1" display="0 - Nota Introdutória" xr:uid="{00000000-0004-0000-0000-000002000000}"/>
    <hyperlink ref="B10" location="'1'!A1" display="1 - Evolução Recente da Balança Comercial (1.000 €)" xr:uid="{00000000-0004-0000-0000-000003000000}"/>
    <hyperlink ref="B12" location="'2'!A1" display="2 - Evolução  Mensal e Trimestral das Exportações" xr:uid="{00000000-0004-0000-0000-000004000000}"/>
    <hyperlink ref="B14" location="'3'!A1" display="3. Evolução Mensal e Timestral das Importações" xr:uid="{00000000-0004-0000-0000-000005000000}"/>
    <hyperlink ref="B16" location="'4'!A1" display="4 - Exportações por Tipo de Produto" xr:uid="{00000000-0004-0000-0000-000006000000}"/>
    <hyperlink ref="B18" location="'5'!A1" display="5 - Exportações por Tipo de produto - fevereiro 2021 vs fevereiro 2020" xr:uid="{E9B1E9FC-9FF7-4195-87D6-3006A0CEF0A2}"/>
    <hyperlink ref="B20" location="'6'!A1" display="6 - Evolução das Exportações de Vinho (NC 2204) por Mercado / Acondicionamento" xr:uid="{56FF14C1-E2A3-483B-A1FF-E6EC5C395427}"/>
    <hyperlink ref="B22" location="'7'!A1" display="7 - Evolução das Exportações de Vinho (NC 2204) por Mercado / Acondicionamento - fevereiro 2021 vs fevereiro 2020" xr:uid="{F4E8D403-A921-450E-8B5C-7BDED51D6FCE}"/>
    <hyperlink ref="B24" location="'8'!A1" display="8 - Evolução das Exportações com Destino a uma Selecção de Mercados" xr:uid="{54F53325-7E45-40D8-91BE-AF0ABBD7EF28}"/>
    <hyperlink ref="B26" location="'9'!A1" display="9 - Evolução das Exportações com Destino a uma Selecção de Mercado - fevereiro 2021 vs fevereiro 2020" xr:uid="{54C55F9D-1FA0-4654-8A8B-3B4FA99B9E16}"/>
    <hyperlink ref="B28" location="'10'!A1" display="10 - Evolução das Exportações de Vinho com DOP + IGP + Vinho ( ex-vinho mesa) por Mercado / Acondicionamento" xr:uid="{EA9D33F2-4AD5-4EE8-A048-36923BBD85BA}"/>
    <hyperlink ref="B30" location="'11'!A1" display="11 - Evolução das Exportações de Vinho com DOP + Vinho com IGP + Vinho (ex-vinho mesa) com Destino a uma Selecção de Mercados" xr:uid="{30DD850B-1E4A-4E70-AB04-C6DC3D89DFED}"/>
    <hyperlink ref="B32" location="'12'!A1" display="12 - Evolução das Exportações de Vinho com DOP + IGP por Mercado / Acondicionamento" xr:uid="{B9DEB847-51C4-4A0E-9D56-35301BC50610}"/>
    <hyperlink ref="B34" location="'13'!A1" display="13 - Evolução das Exportações de Vinho com DOP + Vinho com IGP com Destino a uma Selecção de Mercados" xr:uid="{80FD4D7E-7306-4B27-BB2E-AE035CD05539}"/>
    <hyperlink ref="B36" location="'14'!A1" display="14 - Evolução das Exportações de Vinho com DOP por Mercado / Acondicionamento" xr:uid="{48661EB9-B113-4F34-9144-8051207985CA}"/>
    <hyperlink ref="B38" location="'15'!A1" display="15 - Evolução das Exportações de Vinho com DOP com Destino a uma Selecção de Mercados" xr:uid="{92875B0D-926B-45F3-9A80-BDEAE4CDD9AA}"/>
    <hyperlink ref="B40" location="'16'!A1" display="16 - Evolução das Exportações de Vinho com DOP Vinho Verde -  Branco e Acondicionamento até 2 litros - com Destino a uma Seleção de Mercados" xr:uid="{1600B932-6478-4ED2-83F2-CD4E43FF9EF9}"/>
    <hyperlink ref="B42" location="'17'!A1" display="17 - Evolução das Exportações de Vinho com IGP por Mercado / Acondicionamento" xr:uid="{6263D861-1850-4E3A-A173-3B67C751DE14}"/>
    <hyperlink ref="B44" location="'18'!A1" display="18 - Evolução das Exportações de Vinho com IGP com Destino a uma Seleção de Mercados" xr:uid="{B3868B5E-2771-43CF-9802-52F64E2AC8A7}"/>
    <hyperlink ref="B46" location="'19'!A1" display="19 - Evolução das Exportações de Vinho ( ex-vinho mesa) por Mercado / Acondicionamento" xr:uid="{C8408116-018E-402A-A3E2-D8BC1C13F70F}"/>
    <hyperlink ref="B48" location="'20'!A1" display="20 - Evolução das Exportações de Vinho (ex-vinho mesa) com Destino a uma Seleção de Mercados" xr:uid="{4337DBAB-C2E7-4083-94FD-41927BB38508}"/>
    <hyperlink ref="B50" location="'21'!A1" display="21- Evolução das Exportações de Vinhos Espumantes e Espumosos por Mercado" xr:uid="{6EEDDA6B-FB25-4CF5-92F3-CE3292B3DE11}"/>
    <hyperlink ref="B52" location="'22'!A1" display="22 - Evolução das Exportações de Vinhos Espumantes e Espumosos com Destino a uma Seleção de Mercados" xr:uid="{D095C1A3-19E8-4710-918E-BEBC62AB51AE}"/>
    <hyperlink ref="B54" location="'23'!A1" display="23 - Evolução das Exportações de Vinho Licoroso com DOP Porto por Mercado" xr:uid="{4AEE1043-9B41-4FF2-96C3-4BA21CBC6FE3}"/>
    <hyperlink ref="B56" location="'24'!A1" display="24 - Evolução das Exportações de Vinho Licoroso com DOP Porto com Destino a uma Seleção de Mercados" xr:uid="{5BC242E6-E20D-4973-899C-56568A7C9AAA}"/>
    <hyperlink ref="B58" location="'25'!A1" display="25 - Evolução das Exportações de Vinho Licoroso com DOP Madeira por Mercado" xr:uid="{3E4F9072-9FC1-4755-B488-50267D2385D1}"/>
    <hyperlink ref="B60" location="'26'!A1" display="26 - Evolução das Exportações de Vinho Licoroso com DOP Madeira com Destino a uma Seleção de Mercados" xr:uid="{43AF9C40-38A9-4672-BFEE-55698E7683D9}"/>
  </hyperlinks>
  <pageMargins left="0.31496062992125984" right="0.31496062992125984" top="0.35433070866141736" bottom="0.35433070866141736" header="0.31496062992125984" footer="0.31496062992125984"/>
  <pageSetup paperSize="9" scale="81" orientation="portrait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olha7">
    <pageSetUpPr fitToPage="1"/>
  </sheetPr>
  <dimension ref="A1:Q96"/>
  <sheetViews>
    <sheetView showGridLines="0" topLeftCell="A7" zoomScaleNormal="100" workbookViewId="0">
      <selection activeCell="A19" sqref="A19:XFD19"/>
    </sheetView>
  </sheetViews>
  <sheetFormatPr defaultRowHeight="15" x14ac:dyDescent="0.25"/>
  <cols>
    <col min="1" max="1" width="33.140625" customWidth="1"/>
    <col min="2" max="5" width="9.7109375" customWidth="1"/>
    <col min="6" max="6" width="10.85546875" customWidth="1"/>
    <col min="7" max="7" width="1.85546875" customWidth="1"/>
    <col min="8" max="11" width="9.7109375" customWidth="1"/>
    <col min="12" max="12" width="10.85546875" customWidth="1"/>
    <col min="13" max="13" width="1.85546875" customWidth="1"/>
    <col min="14" max="15" width="9.7109375" style="34" customWidth="1"/>
    <col min="16" max="16" width="10.85546875" customWidth="1"/>
    <col min="17" max="17" width="1.85546875" customWidth="1"/>
    <col min="18" max="18" width="11" bestFit="1" customWidth="1"/>
  </cols>
  <sheetData>
    <row r="1" spans="1:17" ht="15.75" x14ac:dyDescent="0.25">
      <c r="A1" s="4" t="s">
        <v>31</v>
      </c>
    </row>
    <row r="3" spans="1:17" ht="8.25" customHeight="1" thickBot="1" x14ac:dyDescent="0.3"/>
    <row r="4" spans="1:17" x14ac:dyDescent="0.25">
      <c r="A4" s="373" t="s">
        <v>3</v>
      </c>
      <c r="B4" s="367" t="s">
        <v>1</v>
      </c>
      <c r="C4" s="359"/>
      <c r="D4" s="367" t="s">
        <v>104</v>
      </c>
      <c r="E4" s="359"/>
      <c r="F4" s="130" t="s">
        <v>0</v>
      </c>
      <c r="H4" s="376" t="s">
        <v>19</v>
      </c>
      <c r="I4" s="377"/>
      <c r="J4" s="367" t="s">
        <v>13</v>
      </c>
      <c r="K4" s="360"/>
      <c r="L4" s="130" t="s">
        <v>0</v>
      </c>
      <c r="N4" s="358" t="s">
        <v>22</v>
      </c>
      <c r="O4" s="359"/>
      <c r="P4" s="130" t="s">
        <v>0</v>
      </c>
    </row>
    <row r="5" spans="1:17" x14ac:dyDescent="0.25">
      <c r="A5" s="374"/>
      <c r="B5" s="368" t="s">
        <v>155</v>
      </c>
      <c r="C5" s="362"/>
      <c r="D5" s="368" t="str">
        <f>B5</f>
        <v>jan-nov</v>
      </c>
      <c r="E5" s="362"/>
      <c r="F5" s="131" t="s">
        <v>148</v>
      </c>
      <c r="H5" s="356" t="str">
        <f>B5</f>
        <v>jan-nov</v>
      </c>
      <c r="I5" s="362"/>
      <c r="J5" s="368" t="str">
        <f>B5</f>
        <v>jan-nov</v>
      </c>
      <c r="K5" s="357"/>
      <c r="L5" s="131" t="str">
        <f>F5</f>
        <v>2024 / 2023</v>
      </c>
      <c r="N5" s="356" t="str">
        <f>B5</f>
        <v>jan-nov</v>
      </c>
      <c r="O5" s="357"/>
      <c r="P5" s="131" t="str">
        <f>L5</f>
        <v>2024 / 2023</v>
      </c>
    </row>
    <row r="6" spans="1:17" ht="19.5" customHeight="1" thickBot="1" x14ac:dyDescent="0.3">
      <c r="A6" s="375"/>
      <c r="B6" s="99">
        <v>2023</v>
      </c>
      <c r="C6" s="134">
        <v>2024</v>
      </c>
      <c r="D6" s="99">
        <f>B6</f>
        <v>2023</v>
      </c>
      <c r="E6" s="134">
        <f>C6</f>
        <v>2024</v>
      </c>
      <c r="F6" s="131" t="s">
        <v>1</v>
      </c>
      <c r="H6" s="25">
        <f>B6</f>
        <v>2023</v>
      </c>
      <c r="I6" s="134">
        <f>C6</f>
        <v>2024</v>
      </c>
      <c r="J6" s="99">
        <f>B6</f>
        <v>2023</v>
      </c>
      <c r="K6" s="134">
        <f>C6</f>
        <v>2024</v>
      </c>
      <c r="L6" s="260">
        <v>1000</v>
      </c>
      <c r="N6" s="25">
        <f>B6</f>
        <v>2023</v>
      </c>
      <c r="O6" s="134">
        <f>C6</f>
        <v>2024</v>
      </c>
      <c r="P6" s="132"/>
    </row>
    <row r="7" spans="1:17" ht="20.100000000000001" customHeight="1" x14ac:dyDescent="0.25">
      <c r="A7" s="8" t="s">
        <v>161</v>
      </c>
      <c r="B7" s="19">
        <v>217668.45000000007</v>
      </c>
      <c r="C7" s="147">
        <v>219442.81999999998</v>
      </c>
      <c r="D7" s="214">
        <f>B7/$B$33</f>
        <v>7.2851687928095918E-2</v>
      </c>
      <c r="E7" s="246">
        <f>C7/$C$33</f>
        <v>6.6728262613499401E-2</v>
      </c>
      <c r="F7" s="52">
        <f>(C7-B7)/B7</f>
        <v>8.1517096299436476E-3</v>
      </c>
      <c r="H7" s="19">
        <v>92286.940000000046</v>
      </c>
      <c r="I7" s="147">
        <v>94791.944999999963</v>
      </c>
      <c r="J7" s="214">
        <f t="shared" ref="J7:J32" si="0">H7/$H$33</f>
        <v>0.10707842488250495</v>
      </c>
      <c r="K7" s="246">
        <f>I7/$I$33</f>
        <v>0.10543904032317948</v>
      </c>
      <c r="L7" s="52">
        <f>(I7-H7)/H7</f>
        <v>2.7143656513044165E-2</v>
      </c>
      <c r="N7" s="40">
        <f t="shared" ref="N7:N33" si="1">(H7/B7)*10</f>
        <v>4.2397940537546912</v>
      </c>
      <c r="O7" s="149">
        <f t="shared" ref="O7:O33" si="2">(I7/C7)*10</f>
        <v>4.3196649131650773</v>
      </c>
      <c r="P7" s="52">
        <f>(O7-N7)/N7</f>
        <v>1.8838381864244979E-2</v>
      </c>
      <c r="Q7" s="2"/>
    </row>
    <row r="8" spans="1:17" ht="20.100000000000001" customHeight="1" x14ac:dyDescent="0.25">
      <c r="A8" s="8" t="s">
        <v>162</v>
      </c>
      <c r="B8" s="19">
        <v>324705.22999999986</v>
      </c>
      <c r="C8" s="140">
        <v>304206.65000000031</v>
      </c>
      <c r="D8" s="214">
        <f t="shared" ref="D8:D32" si="3">B8/$B$33</f>
        <v>0.10867594308950421</v>
      </c>
      <c r="E8" s="215">
        <f t="shared" ref="E8:E32" si="4">C8/$C$33</f>
        <v>9.2503282768481201E-2</v>
      </c>
      <c r="F8" s="52">
        <f t="shared" ref="F8:F33" si="5">(C8-B8)/B8</f>
        <v>-6.3129811614058576E-2</v>
      </c>
      <c r="H8" s="19">
        <v>96456.664000000019</v>
      </c>
      <c r="I8" s="140">
        <v>93489.145000000033</v>
      </c>
      <c r="J8" s="214">
        <f t="shared" si="0"/>
        <v>0.1119164602330624</v>
      </c>
      <c r="K8" s="215">
        <f t="shared" ref="K8:K32" si="6">I8/$I$33</f>
        <v>0.10398990894674205</v>
      </c>
      <c r="L8" s="52">
        <f t="shared" ref="L8:L33" si="7">(I8-H8)/H8</f>
        <v>-3.0765308242466122E-2</v>
      </c>
      <c r="N8" s="40">
        <f t="shared" si="1"/>
        <v>2.9705916347574708</v>
      </c>
      <c r="O8" s="143">
        <f t="shared" si="2"/>
        <v>3.0732117460285613</v>
      </c>
      <c r="P8" s="52">
        <f t="shared" ref="P8:P33" si="8">(O8-N8)/N8</f>
        <v>3.4545344459461107E-2</v>
      </c>
      <c r="Q8" s="2"/>
    </row>
    <row r="9" spans="1:17" ht="20.100000000000001" customHeight="1" x14ac:dyDescent="0.25">
      <c r="A9" s="8" t="s">
        <v>163</v>
      </c>
      <c r="B9" s="19">
        <v>239214.11999999991</v>
      </c>
      <c r="C9" s="140">
        <v>267683.8899999999</v>
      </c>
      <c r="D9" s="214">
        <f t="shared" si="3"/>
        <v>8.0062831421981812E-2</v>
      </c>
      <c r="E9" s="215">
        <f t="shared" si="4"/>
        <v>8.1397426943944126E-2</v>
      </c>
      <c r="F9" s="52">
        <f t="shared" si="5"/>
        <v>0.1190137521982398</v>
      </c>
      <c r="H9" s="19">
        <v>73155.22100000002</v>
      </c>
      <c r="I9" s="140">
        <v>80340.637999999948</v>
      </c>
      <c r="J9" s="214">
        <f t="shared" si="0"/>
        <v>8.4880329075940175E-2</v>
      </c>
      <c r="K9" s="215">
        <f t="shared" si="6"/>
        <v>8.9364552754687798E-2</v>
      </c>
      <c r="L9" s="52">
        <f t="shared" si="7"/>
        <v>9.8221519965060677E-2</v>
      </c>
      <c r="N9" s="40">
        <f t="shared" si="1"/>
        <v>3.0581481143337212</v>
      </c>
      <c r="O9" s="143">
        <f t="shared" si="2"/>
        <v>3.0013251077604997</v>
      </c>
      <c r="P9" s="52">
        <f t="shared" si="8"/>
        <v>-1.8580854964770604E-2</v>
      </c>
      <c r="Q9" s="2"/>
    </row>
    <row r="10" spans="1:17" ht="20.100000000000001" customHeight="1" x14ac:dyDescent="0.25">
      <c r="A10" s="8" t="s">
        <v>164</v>
      </c>
      <c r="B10" s="19">
        <v>219907.51999999987</v>
      </c>
      <c r="C10" s="140">
        <v>212816.06999999998</v>
      </c>
      <c r="D10" s="214">
        <f t="shared" si="3"/>
        <v>7.3601084677552026E-2</v>
      </c>
      <c r="E10" s="215">
        <f t="shared" si="4"/>
        <v>6.4713197758454216E-2</v>
      </c>
      <c r="F10" s="52">
        <f t="shared" si="5"/>
        <v>-3.2247419278794556E-2</v>
      </c>
      <c r="H10" s="19">
        <v>83564.115999999951</v>
      </c>
      <c r="I10" s="140">
        <v>79263.736999999979</v>
      </c>
      <c r="J10" s="214">
        <f t="shared" si="0"/>
        <v>9.6957531780541423E-2</v>
      </c>
      <c r="K10" s="215">
        <f t="shared" si="6"/>
        <v>8.8166693506593785E-2</v>
      </c>
      <c r="L10" s="52">
        <f t="shared" si="7"/>
        <v>-5.1462029467289214E-2</v>
      </c>
      <c r="N10" s="40">
        <f t="shared" si="1"/>
        <v>3.7999662767330555</v>
      </c>
      <c r="O10" s="143">
        <f t="shared" si="2"/>
        <v>3.7245184069041399</v>
      </c>
      <c r="P10" s="52">
        <f t="shared" si="8"/>
        <v>-1.9854878789550834E-2</v>
      </c>
      <c r="Q10" s="2"/>
    </row>
    <row r="11" spans="1:17" ht="20.100000000000001" customHeight="1" x14ac:dyDescent="0.25">
      <c r="A11" s="8" t="s">
        <v>165</v>
      </c>
      <c r="B11" s="19">
        <v>137555.99999999997</v>
      </c>
      <c r="C11" s="140">
        <v>128886.35999999999</v>
      </c>
      <c r="D11" s="214">
        <f t="shared" si="3"/>
        <v>4.603876576801625E-2</v>
      </c>
      <c r="E11" s="215">
        <f t="shared" si="4"/>
        <v>3.9191817154819758E-2</v>
      </c>
      <c r="F11" s="52">
        <f t="shared" si="5"/>
        <v>-6.3026258396580201E-2</v>
      </c>
      <c r="H11" s="19">
        <v>47322.929000000033</v>
      </c>
      <c r="I11" s="140">
        <v>47309.131000000016</v>
      </c>
      <c r="J11" s="214">
        <f t="shared" si="0"/>
        <v>5.4907711731980884E-2</v>
      </c>
      <c r="K11" s="215">
        <f t="shared" si="6"/>
        <v>5.2622924565621947E-2</v>
      </c>
      <c r="L11" s="52">
        <f t="shared" si="7"/>
        <v>-2.9157113246344165E-4</v>
      </c>
      <c r="N11" s="40">
        <f t="shared" si="1"/>
        <v>3.440266436942049</v>
      </c>
      <c r="O11" s="143">
        <f t="shared" si="2"/>
        <v>3.6706080457233812</v>
      </c>
      <c r="P11" s="52">
        <f t="shared" si="8"/>
        <v>6.6954584187983987E-2</v>
      </c>
      <c r="Q11" s="2"/>
    </row>
    <row r="12" spans="1:17" ht="20.100000000000001" customHeight="1" x14ac:dyDescent="0.25">
      <c r="A12" s="8" t="s">
        <v>166</v>
      </c>
      <c r="B12" s="19">
        <v>116600.62999999995</v>
      </c>
      <c r="C12" s="140">
        <v>115838.03999999996</v>
      </c>
      <c r="D12" s="214">
        <f t="shared" si="3"/>
        <v>3.9025190416798451E-2</v>
      </c>
      <c r="E12" s="215">
        <f t="shared" si="4"/>
        <v>3.5224078663193659E-2</v>
      </c>
      <c r="F12" s="52">
        <f t="shared" si="5"/>
        <v>-6.5401876473564708E-3</v>
      </c>
      <c r="H12" s="19">
        <v>46405.080999999991</v>
      </c>
      <c r="I12" s="140">
        <v>47257.771999999968</v>
      </c>
      <c r="J12" s="214">
        <f t="shared" si="0"/>
        <v>5.3842753698682112E-2</v>
      </c>
      <c r="K12" s="215">
        <f t="shared" si="6"/>
        <v>5.256579688803327E-2</v>
      </c>
      <c r="L12" s="52">
        <f t="shared" si="7"/>
        <v>1.8374949070770447E-2</v>
      </c>
      <c r="N12" s="40">
        <f t="shared" si="1"/>
        <v>3.9798310695233816</v>
      </c>
      <c r="O12" s="143">
        <f t="shared" si="2"/>
        <v>4.0796418862059456</v>
      </c>
      <c r="P12" s="52">
        <f t="shared" si="8"/>
        <v>2.5079159124841238E-2</v>
      </c>
      <c r="Q12" s="2"/>
    </row>
    <row r="13" spans="1:17" ht="20.100000000000001" customHeight="1" x14ac:dyDescent="0.25">
      <c r="A13" s="8" t="s">
        <v>167</v>
      </c>
      <c r="B13" s="19">
        <v>196699.16000000012</v>
      </c>
      <c r="C13" s="140">
        <v>195973.56000000006</v>
      </c>
      <c r="D13" s="214">
        <f t="shared" si="3"/>
        <v>6.5833453677088302E-2</v>
      </c>
      <c r="E13" s="215">
        <f t="shared" si="4"/>
        <v>5.9591720417110874E-2</v>
      </c>
      <c r="F13" s="52">
        <f t="shared" si="5"/>
        <v>-3.6888820470817648E-3</v>
      </c>
      <c r="H13" s="19">
        <v>45919.113000000005</v>
      </c>
      <c r="I13" s="140">
        <v>44196.006999999961</v>
      </c>
      <c r="J13" s="214">
        <f t="shared" si="0"/>
        <v>5.3278896147621262E-2</v>
      </c>
      <c r="K13" s="215">
        <f t="shared" si="6"/>
        <v>4.9160132374080102E-2</v>
      </c>
      <c r="L13" s="52">
        <f t="shared" si="7"/>
        <v>-3.7524810202671885E-2</v>
      </c>
      <c r="N13" s="40">
        <f t="shared" si="1"/>
        <v>2.3344844482304845</v>
      </c>
      <c r="O13" s="143">
        <f t="shared" si="2"/>
        <v>2.255202538546524</v>
      </c>
      <c r="P13" s="52">
        <f t="shared" si="8"/>
        <v>-3.3961207042546557E-2</v>
      </c>
      <c r="Q13" s="2"/>
    </row>
    <row r="14" spans="1:17" ht="20.100000000000001" customHeight="1" x14ac:dyDescent="0.25">
      <c r="A14" s="8" t="s">
        <v>168</v>
      </c>
      <c r="B14" s="19">
        <v>324388.23999999987</v>
      </c>
      <c r="C14" s="140">
        <v>339843.71</v>
      </c>
      <c r="D14" s="214">
        <f t="shared" si="3"/>
        <v>0.1085698493650516</v>
      </c>
      <c r="E14" s="215">
        <f t="shared" si="4"/>
        <v>0.10333981457413798</v>
      </c>
      <c r="F14" s="52">
        <f t="shared" si="5"/>
        <v>4.7644976279041906E-2</v>
      </c>
      <c r="H14" s="19">
        <v>41610.055999999968</v>
      </c>
      <c r="I14" s="140">
        <v>40810.053</v>
      </c>
      <c r="J14" s="214">
        <f t="shared" si="0"/>
        <v>4.8279195905214956E-2</v>
      </c>
      <c r="K14" s="215">
        <f t="shared" si="6"/>
        <v>4.5393865732558748E-2</v>
      </c>
      <c r="L14" s="52">
        <f t="shared" si="7"/>
        <v>-1.9226193783540412E-2</v>
      </c>
      <c r="N14" s="40">
        <f t="shared" si="1"/>
        <v>1.2827239359848552</v>
      </c>
      <c r="O14" s="143">
        <f t="shared" si="2"/>
        <v>1.2008476778928761</v>
      </c>
      <c r="P14" s="52">
        <f t="shared" si="8"/>
        <v>-6.3829991625685131E-2</v>
      </c>
      <c r="Q14" s="2"/>
    </row>
    <row r="15" spans="1:17" ht="20.100000000000001" customHeight="1" x14ac:dyDescent="0.25">
      <c r="A15" s="8" t="s">
        <v>169</v>
      </c>
      <c r="B15" s="19">
        <v>101777.52000000005</v>
      </c>
      <c r="C15" s="140">
        <v>98466.399999999936</v>
      </c>
      <c r="D15" s="214">
        <f t="shared" si="3"/>
        <v>3.4064027768542213E-2</v>
      </c>
      <c r="E15" s="215">
        <f t="shared" si="4"/>
        <v>2.994170325466048E-2</v>
      </c>
      <c r="F15" s="52">
        <f t="shared" si="5"/>
        <v>-3.2532920825739421E-2</v>
      </c>
      <c r="H15" s="19">
        <v>37955.02699999998</v>
      </c>
      <c r="I15" s="140">
        <v>36993.451000000015</v>
      </c>
      <c r="J15" s="214">
        <f t="shared" si="0"/>
        <v>4.4038349386521458E-2</v>
      </c>
      <c r="K15" s="215">
        <f t="shared" si="6"/>
        <v>4.114858041664371E-2</v>
      </c>
      <c r="L15" s="52">
        <f t="shared" si="7"/>
        <v>-2.533461509591246E-2</v>
      </c>
      <c r="N15" s="40">
        <f t="shared" si="1"/>
        <v>3.729215154780738</v>
      </c>
      <c r="O15" s="143">
        <f t="shared" si="2"/>
        <v>3.7569618671953116</v>
      </c>
      <c r="P15" s="52">
        <f t="shared" si="8"/>
        <v>7.4403624524058852E-3</v>
      </c>
      <c r="Q15" s="2"/>
    </row>
    <row r="16" spans="1:17" ht="20.100000000000001" customHeight="1" x14ac:dyDescent="0.25">
      <c r="A16" s="8" t="s">
        <v>170</v>
      </c>
      <c r="B16" s="19">
        <v>149032.16999999993</v>
      </c>
      <c r="C16" s="140">
        <v>155022.35999999999</v>
      </c>
      <c r="D16" s="214">
        <f t="shared" si="3"/>
        <v>4.9879737463499788E-2</v>
      </c>
      <c r="E16" s="215">
        <f t="shared" si="4"/>
        <v>4.713926274299813E-2</v>
      </c>
      <c r="F16" s="52">
        <f t="shared" si="5"/>
        <v>4.0193939335380166E-2</v>
      </c>
      <c r="H16" s="19">
        <v>34474.748000000007</v>
      </c>
      <c r="I16" s="140">
        <v>36454.09399999999</v>
      </c>
      <c r="J16" s="214">
        <f t="shared" si="0"/>
        <v>4.0000261294407272E-2</v>
      </c>
      <c r="K16" s="215">
        <f t="shared" si="6"/>
        <v>4.0548642473904044E-2</v>
      </c>
      <c r="L16" s="52">
        <f t="shared" si="7"/>
        <v>5.741437181788777E-2</v>
      </c>
      <c r="N16" s="40">
        <f t="shared" si="1"/>
        <v>2.3132420335824158</v>
      </c>
      <c r="O16" s="143">
        <f t="shared" si="2"/>
        <v>2.3515378039658277</v>
      </c>
      <c r="P16" s="52">
        <f t="shared" si="8"/>
        <v>1.6555020973791034E-2</v>
      </c>
      <c r="Q16" s="2"/>
    </row>
    <row r="17" spans="1:17" ht="20.100000000000001" customHeight="1" x14ac:dyDescent="0.25">
      <c r="A17" s="8" t="s">
        <v>171</v>
      </c>
      <c r="B17" s="19">
        <v>52518.199999999983</v>
      </c>
      <c r="C17" s="140">
        <v>153626.82000000007</v>
      </c>
      <c r="D17" s="214">
        <f t="shared" si="3"/>
        <v>1.7577372912543479E-2</v>
      </c>
      <c r="E17" s="215">
        <f t="shared" si="4"/>
        <v>4.6714906368031578E-2</v>
      </c>
      <c r="F17" s="52">
        <f t="shared" si="5"/>
        <v>1.9252110696863205</v>
      </c>
      <c r="H17" s="19">
        <v>10784.920999999995</v>
      </c>
      <c r="I17" s="140">
        <v>32381.158000000003</v>
      </c>
      <c r="J17" s="214">
        <f t="shared" si="0"/>
        <v>1.2513497068623675E-2</v>
      </c>
      <c r="K17" s="215">
        <f t="shared" si="6"/>
        <v>3.6018231549877447E-2</v>
      </c>
      <c r="L17" s="52">
        <f t="shared" si="7"/>
        <v>2.002447398548401</v>
      </c>
      <c r="N17" s="40">
        <f t="shared" si="1"/>
        <v>2.0535587662943513</v>
      </c>
      <c r="O17" s="143">
        <f t="shared" si="2"/>
        <v>2.1077802690962417</v>
      </c>
      <c r="P17" s="52">
        <f t="shared" si="8"/>
        <v>2.640367721238052E-2</v>
      </c>
      <c r="Q17" s="2"/>
    </row>
    <row r="18" spans="1:17" ht="20.100000000000001" customHeight="1" x14ac:dyDescent="0.25">
      <c r="A18" s="8" t="s">
        <v>172</v>
      </c>
      <c r="B18" s="19">
        <v>90833.56</v>
      </c>
      <c r="C18" s="140">
        <v>79544.810000000012</v>
      </c>
      <c r="D18" s="214">
        <f t="shared" si="3"/>
        <v>3.0401182011072225E-2</v>
      </c>
      <c r="E18" s="215">
        <f t="shared" si="4"/>
        <v>2.4188018415097448E-2</v>
      </c>
      <c r="F18" s="52">
        <f t="shared" si="5"/>
        <v>-0.12427950638508482</v>
      </c>
      <c r="H18" s="19">
        <v>32435.51999999999</v>
      </c>
      <c r="I18" s="140">
        <v>28837.474000000027</v>
      </c>
      <c r="J18" s="214">
        <f t="shared" si="0"/>
        <v>3.7634191705185845E-2</v>
      </c>
      <c r="K18" s="215">
        <f t="shared" si="6"/>
        <v>3.2076518568161502E-2</v>
      </c>
      <c r="L18" s="52">
        <f t="shared" si="7"/>
        <v>-0.11092919120766256</v>
      </c>
      <c r="N18" s="40">
        <f t="shared" si="1"/>
        <v>3.5708740249749091</v>
      </c>
      <c r="O18" s="143">
        <f t="shared" si="2"/>
        <v>3.6253118210980735</v>
      </c>
      <c r="P18" s="52">
        <f t="shared" si="8"/>
        <v>1.5244950043721259E-2</v>
      </c>
      <c r="Q18" s="2"/>
    </row>
    <row r="19" spans="1:17" ht="20.100000000000001" customHeight="1" x14ac:dyDescent="0.25">
      <c r="A19" s="8" t="s">
        <v>173</v>
      </c>
      <c r="B19" s="19">
        <v>95090.179999999978</v>
      </c>
      <c r="C19" s="140">
        <v>270667.26</v>
      </c>
      <c r="D19" s="214">
        <f t="shared" si="3"/>
        <v>3.1825834742639385E-2</v>
      </c>
      <c r="E19" s="215">
        <f t="shared" si="4"/>
        <v>8.2304611315860435E-2</v>
      </c>
      <c r="F19" s="52">
        <f t="shared" si="5"/>
        <v>1.8464270443067838</v>
      </c>
      <c r="H19" s="19">
        <v>19374.581999999995</v>
      </c>
      <c r="I19" s="140">
        <v>27930.505000000012</v>
      </c>
      <c r="J19" s="214">
        <f t="shared" si="0"/>
        <v>2.2479884188563743E-2</v>
      </c>
      <c r="K19" s="215">
        <f t="shared" si="6"/>
        <v>3.1067678197148171E-2</v>
      </c>
      <c r="L19" s="52">
        <f t="shared" si="7"/>
        <v>0.441605553090127</v>
      </c>
      <c r="N19" s="40">
        <f t="shared" si="1"/>
        <v>2.037495564736548</v>
      </c>
      <c r="O19" s="143">
        <f t="shared" si="2"/>
        <v>1.0319129472844262</v>
      </c>
      <c r="P19" s="52">
        <f t="shared" si="8"/>
        <v>-0.49353855530092677</v>
      </c>
      <c r="Q19" s="2"/>
    </row>
    <row r="20" spans="1:17" ht="20.100000000000001" customHeight="1" x14ac:dyDescent="0.25">
      <c r="A20" s="8" t="s">
        <v>174</v>
      </c>
      <c r="B20" s="19">
        <v>49617.270000000011</v>
      </c>
      <c r="C20" s="140">
        <v>61968.60000000002</v>
      </c>
      <c r="D20" s="214">
        <f t="shared" si="3"/>
        <v>1.6606457526959353E-2</v>
      </c>
      <c r="E20" s="215">
        <f t="shared" si="4"/>
        <v>1.8843437277149922E-2</v>
      </c>
      <c r="F20" s="52">
        <f t="shared" si="5"/>
        <v>0.24893207546485338</v>
      </c>
      <c r="H20" s="19">
        <v>20386.352999999996</v>
      </c>
      <c r="I20" s="140">
        <v>23351.581999999995</v>
      </c>
      <c r="J20" s="214">
        <f t="shared" si="0"/>
        <v>2.3653818929728603E-2</v>
      </c>
      <c r="K20" s="215">
        <f t="shared" si="6"/>
        <v>2.5974447471333484E-2</v>
      </c>
      <c r="L20" s="52">
        <f t="shared" si="7"/>
        <v>0.14545166563141529</v>
      </c>
      <c r="N20" s="40">
        <f t="shared" si="1"/>
        <v>4.1087212174309453</v>
      </c>
      <c r="O20" s="143">
        <f t="shared" si="2"/>
        <v>3.768292651439598</v>
      </c>
      <c r="P20" s="52">
        <f t="shared" si="8"/>
        <v>-8.2855114274267214E-2</v>
      </c>
      <c r="Q20" s="2"/>
    </row>
    <row r="21" spans="1:17" ht="20.100000000000001" customHeight="1" x14ac:dyDescent="0.25">
      <c r="A21" s="8" t="s">
        <v>175</v>
      </c>
      <c r="B21" s="19">
        <v>88097.13999999997</v>
      </c>
      <c r="C21" s="140">
        <v>91372.360000000015</v>
      </c>
      <c r="D21" s="214">
        <f t="shared" si="3"/>
        <v>2.9485326654541677E-2</v>
      </c>
      <c r="E21" s="215">
        <f t="shared" si="4"/>
        <v>2.7784544664961969E-2</v>
      </c>
      <c r="F21" s="52">
        <f t="shared" si="5"/>
        <v>3.717737034369159E-2</v>
      </c>
      <c r="H21" s="19">
        <v>22145.645</v>
      </c>
      <c r="I21" s="140">
        <v>23287.914000000019</v>
      </c>
      <c r="J21" s="214">
        <f t="shared" si="0"/>
        <v>2.5695085183311095E-2</v>
      </c>
      <c r="K21" s="215">
        <f t="shared" si="6"/>
        <v>2.590362823854642E-2</v>
      </c>
      <c r="L21" s="52">
        <f t="shared" si="7"/>
        <v>5.1579847866251735E-2</v>
      </c>
      <c r="N21" s="40">
        <f t="shared" si="1"/>
        <v>2.513775702593751</v>
      </c>
      <c r="O21" s="143">
        <f t="shared" si="2"/>
        <v>2.5486825556437429</v>
      </c>
      <c r="P21" s="52">
        <f t="shared" si="8"/>
        <v>1.3886224221983868E-2</v>
      </c>
      <c r="Q21" s="2"/>
    </row>
    <row r="22" spans="1:17" ht="20.100000000000001" customHeight="1" x14ac:dyDescent="0.25">
      <c r="A22" s="8" t="s">
        <v>176</v>
      </c>
      <c r="B22" s="19">
        <v>4967.5800000000008</v>
      </c>
      <c r="C22" s="140">
        <v>5042.6599999999971</v>
      </c>
      <c r="D22" s="214">
        <f t="shared" si="3"/>
        <v>1.6626046995687738E-3</v>
      </c>
      <c r="E22" s="215">
        <f t="shared" si="4"/>
        <v>1.5333741188278056E-3</v>
      </c>
      <c r="F22" s="52">
        <f t="shared" si="5"/>
        <v>1.5113999170621565E-2</v>
      </c>
      <c r="H22" s="19">
        <v>12472.723</v>
      </c>
      <c r="I22" s="140">
        <v>12988.547000000004</v>
      </c>
      <c r="J22" s="214">
        <f t="shared" si="0"/>
        <v>1.4471815110954932E-2</v>
      </c>
      <c r="K22" s="215">
        <f t="shared" si="6"/>
        <v>1.4447429376752559E-2</v>
      </c>
      <c r="L22" s="52">
        <f t="shared" si="7"/>
        <v>4.1356165770698519E-2</v>
      </c>
      <c r="N22" s="40">
        <f t="shared" si="1"/>
        <v>25.108247879249049</v>
      </c>
      <c r="O22" s="143">
        <f t="shared" si="2"/>
        <v>25.757332439625142</v>
      </c>
      <c r="P22" s="52">
        <f t="shared" si="8"/>
        <v>2.5851447838880645E-2</v>
      </c>
      <c r="Q22" s="2"/>
    </row>
    <row r="23" spans="1:17" ht="20.100000000000001" customHeight="1" x14ac:dyDescent="0.25">
      <c r="A23" s="8" t="s">
        <v>177</v>
      </c>
      <c r="B23" s="19">
        <v>39915.889999999978</v>
      </c>
      <c r="C23" s="140">
        <v>35472.999999999993</v>
      </c>
      <c r="D23" s="214">
        <f t="shared" si="3"/>
        <v>1.335949220776921E-2</v>
      </c>
      <c r="E23" s="215">
        <f t="shared" si="4"/>
        <v>1.0786644373639858E-2</v>
      </c>
      <c r="F23" s="52">
        <f t="shared" si="5"/>
        <v>-0.1113062993208967</v>
      </c>
      <c r="H23" s="19">
        <v>12635.701999999997</v>
      </c>
      <c r="I23" s="140">
        <v>12499.954000000002</v>
      </c>
      <c r="J23" s="214">
        <f t="shared" si="0"/>
        <v>1.466091591556418E-2</v>
      </c>
      <c r="K23" s="215">
        <f t="shared" si="6"/>
        <v>1.3903957280799432E-2</v>
      </c>
      <c r="L23" s="52">
        <f t="shared" si="7"/>
        <v>-1.0743209993397753E-2</v>
      </c>
      <c r="N23" s="40">
        <f t="shared" si="1"/>
        <v>3.1655819273978372</v>
      </c>
      <c r="O23" s="143">
        <f t="shared" si="2"/>
        <v>3.5237938713951467</v>
      </c>
      <c r="P23" s="52">
        <f t="shared" si="8"/>
        <v>0.11315832356035906</v>
      </c>
      <c r="Q23" s="2"/>
    </row>
    <row r="24" spans="1:17" ht="20.100000000000001" customHeight="1" x14ac:dyDescent="0.25">
      <c r="A24" s="8" t="s">
        <v>178</v>
      </c>
      <c r="B24" s="19">
        <v>43648.29</v>
      </c>
      <c r="C24" s="140">
        <v>47918.360000000015</v>
      </c>
      <c r="D24" s="214">
        <f t="shared" si="3"/>
        <v>1.4608693183026888E-2</v>
      </c>
      <c r="E24" s="215">
        <f t="shared" si="4"/>
        <v>1.4571034541427268E-2</v>
      </c>
      <c r="F24" s="52">
        <f t="shared" si="5"/>
        <v>9.7829032935769403E-2</v>
      </c>
      <c r="H24" s="19">
        <v>10469.186000000003</v>
      </c>
      <c r="I24" s="140">
        <v>11200.189999999999</v>
      </c>
      <c r="J24" s="214">
        <f t="shared" si="0"/>
        <v>1.2147156972394709E-2</v>
      </c>
      <c r="K24" s="215">
        <f t="shared" si="6"/>
        <v>1.2458202909933665E-2</v>
      </c>
      <c r="L24" s="52">
        <f t="shared" si="7"/>
        <v>6.9824339733766796E-2</v>
      </c>
      <c r="N24" s="40">
        <f t="shared" si="1"/>
        <v>2.3985329093075589</v>
      </c>
      <c r="O24" s="143">
        <f t="shared" si="2"/>
        <v>2.3373483566632904</v>
      </c>
      <c r="P24" s="52">
        <f t="shared" si="8"/>
        <v>-2.5509157037971207E-2</v>
      </c>
      <c r="Q24" s="2"/>
    </row>
    <row r="25" spans="1:17" ht="20.100000000000001" customHeight="1" x14ac:dyDescent="0.25">
      <c r="A25" s="8" t="s">
        <v>179</v>
      </c>
      <c r="B25" s="19">
        <v>38880.800000000003</v>
      </c>
      <c r="C25" s="140">
        <v>40736.389999999978</v>
      </c>
      <c r="D25" s="214">
        <f t="shared" si="3"/>
        <v>1.3013056821026249E-2</v>
      </c>
      <c r="E25" s="215">
        <f t="shared" si="4"/>
        <v>1.238713816130293E-2</v>
      </c>
      <c r="F25" s="52">
        <f t="shared" si="5"/>
        <v>4.7725098249006566E-2</v>
      </c>
      <c r="H25" s="19">
        <v>9998.4000000000069</v>
      </c>
      <c r="I25" s="140">
        <v>10285.318999999992</v>
      </c>
      <c r="J25" s="214">
        <f t="shared" si="0"/>
        <v>1.1600914748557463E-2</v>
      </c>
      <c r="K25" s="215">
        <f t="shared" si="6"/>
        <v>1.1440572980940139E-2</v>
      </c>
      <c r="L25" s="52">
        <f t="shared" si="7"/>
        <v>2.8696491438628693E-2</v>
      </c>
      <c r="N25" s="40">
        <f t="shared" si="1"/>
        <v>2.5715520256784856</v>
      </c>
      <c r="O25" s="143">
        <f t="shared" si="2"/>
        <v>2.5248479308058465</v>
      </c>
      <c r="P25" s="52">
        <f t="shared" si="8"/>
        <v>-1.8161831612299041E-2</v>
      </c>
      <c r="Q25" s="2"/>
    </row>
    <row r="26" spans="1:17" ht="20.100000000000001" customHeight="1" x14ac:dyDescent="0.25">
      <c r="A26" s="8" t="s">
        <v>180</v>
      </c>
      <c r="B26" s="19">
        <v>21588.9</v>
      </c>
      <c r="C26" s="140">
        <v>22621.11</v>
      </c>
      <c r="D26" s="214">
        <f t="shared" si="3"/>
        <v>7.2256121891384334E-3</v>
      </c>
      <c r="E26" s="215">
        <f t="shared" si="4"/>
        <v>6.878636396893084E-3</v>
      </c>
      <c r="F26" s="52">
        <f t="shared" si="5"/>
        <v>4.7812070091574795E-2</v>
      </c>
      <c r="H26" s="19">
        <v>7881.3619999999983</v>
      </c>
      <c r="I26" s="140">
        <v>8196.6760000000013</v>
      </c>
      <c r="J26" s="214">
        <f t="shared" si="0"/>
        <v>9.1445639966914963E-3</v>
      </c>
      <c r="K26" s="215">
        <f t="shared" si="6"/>
        <v>9.1173321876667681E-3</v>
      </c>
      <c r="L26" s="52">
        <f t="shared" si="7"/>
        <v>4.0007551994186173E-2</v>
      </c>
      <c r="N26" s="40">
        <f t="shared" si="1"/>
        <v>3.6506547346089882</v>
      </c>
      <c r="O26" s="143">
        <f t="shared" si="2"/>
        <v>3.6234632164380978</v>
      </c>
      <c r="P26" s="52">
        <f t="shared" si="8"/>
        <v>-7.4483949175223208E-3</v>
      </c>
      <c r="Q26" s="2"/>
    </row>
    <row r="27" spans="1:17" ht="20.100000000000001" customHeight="1" x14ac:dyDescent="0.25">
      <c r="A27" s="8" t="s">
        <v>181</v>
      </c>
      <c r="B27" s="19">
        <v>20834.480000000007</v>
      </c>
      <c r="C27" s="140">
        <v>19999.210000000003</v>
      </c>
      <c r="D27" s="214">
        <f t="shared" si="3"/>
        <v>6.9731145469366642E-3</v>
      </c>
      <c r="E27" s="215">
        <f t="shared" si="4"/>
        <v>6.0813679706746551E-3</v>
      </c>
      <c r="F27" s="52">
        <f t="shared" si="5"/>
        <v>-4.0090753404932775E-2</v>
      </c>
      <c r="H27" s="19">
        <v>7592.4649999999992</v>
      </c>
      <c r="I27" s="140">
        <v>7365.3449999999975</v>
      </c>
      <c r="J27" s="214">
        <f t="shared" si="0"/>
        <v>8.8093634177874719E-3</v>
      </c>
      <c r="K27" s="215">
        <f t="shared" si="6"/>
        <v>8.1926255279299153E-3</v>
      </c>
      <c r="L27" s="52">
        <f t="shared" si="7"/>
        <v>-2.9913868552571759E-2</v>
      </c>
      <c r="N27" s="40">
        <f t="shared" si="1"/>
        <v>3.644182624188363</v>
      </c>
      <c r="O27" s="143">
        <f t="shared" si="2"/>
        <v>3.6828179713098654</v>
      </c>
      <c r="P27" s="52">
        <f t="shared" si="8"/>
        <v>1.0601923971937965E-2</v>
      </c>
      <c r="Q27" s="2"/>
    </row>
    <row r="28" spans="1:17" ht="20.100000000000001" customHeight="1" x14ac:dyDescent="0.25">
      <c r="A28" s="8" t="s">
        <v>182</v>
      </c>
      <c r="B28" s="19">
        <v>98730.169999999984</v>
      </c>
      <c r="C28" s="140">
        <v>87974.859999999986</v>
      </c>
      <c r="D28" s="214">
        <f t="shared" si="3"/>
        <v>3.3044106915484789E-2</v>
      </c>
      <c r="E28" s="215">
        <f t="shared" si="4"/>
        <v>2.6751431472972521E-2</v>
      </c>
      <c r="F28" s="52">
        <f t="shared" si="5"/>
        <v>-0.10893640717928471</v>
      </c>
      <c r="H28" s="19">
        <v>7723.6590000000033</v>
      </c>
      <c r="I28" s="140">
        <v>7086.5270000000073</v>
      </c>
      <c r="J28" s="214">
        <f t="shared" si="0"/>
        <v>8.9615848141631222E-3</v>
      </c>
      <c r="K28" s="215">
        <f t="shared" si="6"/>
        <v>7.8824905017435953E-3</v>
      </c>
      <c r="L28" s="52">
        <f t="shared" si="7"/>
        <v>-8.2490954093130689E-2</v>
      </c>
      <c r="N28" s="40">
        <f t="shared" si="1"/>
        <v>0.78229977726160138</v>
      </c>
      <c r="O28" s="143">
        <f t="shared" si="2"/>
        <v>0.80551728073224649</v>
      </c>
      <c r="P28" s="52">
        <f t="shared" si="8"/>
        <v>2.9678524966371252E-2</v>
      </c>
      <c r="Q28" s="2"/>
    </row>
    <row r="29" spans="1:17" ht="20.100000000000001" customHeight="1" x14ac:dyDescent="0.25">
      <c r="A29" s="8" t="s">
        <v>183</v>
      </c>
      <c r="B29" s="19">
        <v>16592.340000000004</v>
      </c>
      <c r="C29" s="140">
        <v>18513.109999999997</v>
      </c>
      <c r="D29" s="214">
        <f t="shared" si="3"/>
        <v>5.5533081421623711E-3</v>
      </c>
      <c r="E29" s="215">
        <f t="shared" si="4"/>
        <v>5.6294740738047468E-3</v>
      </c>
      <c r="F29" s="52">
        <f t="shared" si="5"/>
        <v>0.11576245424093243</v>
      </c>
      <c r="H29" s="19">
        <v>7037.7089999999971</v>
      </c>
      <c r="I29" s="140">
        <v>7030.6100000000015</v>
      </c>
      <c r="J29" s="214">
        <f t="shared" si="0"/>
        <v>8.1656927242514301E-3</v>
      </c>
      <c r="K29" s="215">
        <f t="shared" si="6"/>
        <v>7.820292866514653E-3</v>
      </c>
      <c r="L29" s="52">
        <f t="shared" si="7"/>
        <v>-1.0087089420712928E-3</v>
      </c>
      <c r="N29" s="40">
        <f t="shared" si="1"/>
        <v>4.2415409761371787</v>
      </c>
      <c r="O29" s="143">
        <f t="shared" si="2"/>
        <v>3.7976385383115008</v>
      </c>
      <c r="P29" s="52">
        <f t="shared" si="8"/>
        <v>-0.10465593526575927</v>
      </c>
      <c r="Q29" s="2"/>
    </row>
    <row r="30" spans="1:17" ht="20.100000000000001" customHeight="1" x14ac:dyDescent="0.25">
      <c r="A30" s="8" t="s">
        <v>184</v>
      </c>
      <c r="B30" s="19">
        <v>19049.61</v>
      </c>
      <c r="C30" s="140">
        <v>14916.759999999998</v>
      </c>
      <c r="D30" s="214">
        <f t="shared" si="3"/>
        <v>6.3757344845885335E-3</v>
      </c>
      <c r="E30" s="215">
        <f t="shared" si="4"/>
        <v>4.5358944923444902E-3</v>
      </c>
      <c r="F30" s="52">
        <f t="shared" si="5"/>
        <v>-0.21695194809762519</v>
      </c>
      <c r="H30" s="19">
        <v>7340.836000000003</v>
      </c>
      <c r="I30" s="140">
        <v>5794.9999999999973</v>
      </c>
      <c r="J30" s="214">
        <f t="shared" si="0"/>
        <v>8.5174040465616045E-3</v>
      </c>
      <c r="K30" s="215">
        <f t="shared" si="6"/>
        <v>6.4458983162844173E-3</v>
      </c>
      <c r="L30" s="52">
        <f t="shared" si="7"/>
        <v>-0.21058037531420196</v>
      </c>
      <c r="N30" s="40">
        <f t="shared" si="1"/>
        <v>3.8535361091381937</v>
      </c>
      <c r="O30" s="143">
        <f t="shared" si="2"/>
        <v>3.8848918934138501</v>
      </c>
      <c r="P30" s="52">
        <f t="shared" si="8"/>
        <v>8.1368860671371425E-3</v>
      </c>
      <c r="Q30" s="2"/>
    </row>
    <row r="31" spans="1:17" ht="20.100000000000001" customHeight="1" x14ac:dyDescent="0.25">
      <c r="A31" s="8" t="s">
        <v>185</v>
      </c>
      <c r="B31" s="19">
        <v>15095.939999999995</v>
      </c>
      <c r="C31" s="140">
        <v>22817.3</v>
      </c>
      <c r="D31" s="214">
        <f t="shared" si="3"/>
        <v>5.0524764147549155E-3</v>
      </c>
      <c r="E31" s="215">
        <f t="shared" si="4"/>
        <v>6.9382939324740727E-3</v>
      </c>
      <c r="F31" s="52">
        <f t="shared" si="5"/>
        <v>0.51148586971066434</v>
      </c>
      <c r="H31" s="19">
        <v>4013.0229999999992</v>
      </c>
      <c r="I31" s="140">
        <v>5314.2169999999978</v>
      </c>
      <c r="J31" s="214">
        <f t="shared" si="0"/>
        <v>4.6562187657025397E-3</v>
      </c>
      <c r="K31" s="215">
        <f t="shared" si="6"/>
        <v>5.911113444809323E-3</v>
      </c>
      <c r="L31" s="52">
        <f t="shared" si="7"/>
        <v>0.324242846352986</v>
      </c>
      <c r="N31" s="40">
        <f t="shared" si="1"/>
        <v>2.6583458863773974</v>
      </c>
      <c r="O31" s="143">
        <f t="shared" si="2"/>
        <v>2.3290297274436496</v>
      </c>
      <c r="P31" s="52">
        <f t="shared" si="8"/>
        <v>-0.12388010176603326</v>
      </c>
      <c r="Q31" s="2"/>
    </row>
    <row r="32" spans="1:17" ht="20.100000000000001" customHeight="1" thickBot="1" x14ac:dyDescent="0.3">
      <c r="A32" s="8" t="s">
        <v>17</v>
      </c>
      <c r="B32" s="19">
        <f>B33-SUM(B7:B31)</f>
        <v>264820.4899999979</v>
      </c>
      <c r="C32" s="140">
        <f>C33-SUM(C7:C31)</f>
        <v>277231.36000000127</v>
      </c>
      <c r="D32" s="214">
        <f t="shared" si="3"/>
        <v>8.8633054971656605E-2</v>
      </c>
      <c r="E32" s="215">
        <f t="shared" si="4"/>
        <v>8.430062553323768E-2</v>
      </c>
      <c r="F32" s="52">
        <f t="shared" si="5"/>
        <v>4.6865218019963142E-2</v>
      </c>
      <c r="H32" s="19">
        <f>H33-SUM(H7:H31)</f>
        <v>70421.088999999338</v>
      </c>
      <c r="I32" s="140">
        <f>I33-SUM(I7:I31)</f>
        <v>74564.327000000048</v>
      </c>
      <c r="J32" s="214">
        <f t="shared" si="0"/>
        <v>8.1707978275481027E-2</v>
      </c>
      <c r="K32" s="215">
        <f t="shared" si="6"/>
        <v>8.2939442599513594E-2</v>
      </c>
      <c r="L32" s="52">
        <f t="shared" si="7"/>
        <v>5.8835187851195396E-2</v>
      </c>
      <c r="N32" s="40">
        <f t="shared" si="1"/>
        <v>2.6592009175724995</v>
      </c>
      <c r="O32" s="143">
        <f t="shared" si="2"/>
        <v>2.6896065077197511</v>
      </c>
      <c r="P32" s="52">
        <f t="shared" si="8"/>
        <v>1.1434107872904853E-2</v>
      </c>
      <c r="Q32" s="2"/>
    </row>
    <row r="33" spans="1:17" ht="26.25" customHeight="1" thickBot="1" x14ac:dyDescent="0.3">
      <c r="A33" s="35" t="s">
        <v>18</v>
      </c>
      <c r="B33" s="36">
        <v>2987829.8799999971</v>
      </c>
      <c r="C33" s="148">
        <v>3288603.8300000005</v>
      </c>
      <c r="D33" s="251">
        <f>SUM(D7:D32)</f>
        <v>1</v>
      </c>
      <c r="E33" s="252">
        <f>SUM(E7:E32)</f>
        <v>1</v>
      </c>
      <c r="F33" s="57">
        <f t="shared" si="5"/>
        <v>0.10066635721576081</v>
      </c>
      <c r="G33" s="56"/>
      <c r="H33" s="36">
        <v>861863.06999999948</v>
      </c>
      <c r="I33" s="148">
        <v>899021.31799999997</v>
      </c>
      <c r="J33" s="251">
        <f>SUM(J7:J32)</f>
        <v>1</v>
      </c>
      <c r="K33" s="252">
        <f>SUM(K7:K32)</f>
        <v>1</v>
      </c>
      <c r="L33" s="57">
        <f t="shared" si="7"/>
        <v>4.3113864943767122E-2</v>
      </c>
      <c r="M33" s="56"/>
      <c r="N33" s="37">
        <f t="shared" si="1"/>
        <v>2.8845787900079518</v>
      </c>
      <c r="O33" s="150">
        <f t="shared" si="2"/>
        <v>2.7337477071538889</v>
      </c>
      <c r="P33" s="57">
        <f t="shared" si="8"/>
        <v>-5.2288772064931911E-2</v>
      </c>
      <c r="Q33" s="2"/>
    </row>
    <row r="35" spans="1:17" ht="15.75" thickBot="1" x14ac:dyDescent="0.3">
      <c r="L35" s="10"/>
    </row>
    <row r="36" spans="1:17" x14ac:dyDescent="0.25">
      <c r="A36" s="373" t="s">
        <v>2</v>
      </c>
      <c r="B36" s="367" t="s">
        <v>1</v>
      </c>
      <c r="C36" s="359"/>
      <c r="D36" s="367" t="s">
        <v>104</v>
      </c>
      <c r="E36" s="359"/>
      <c r="F36" s="130" t="s">
        <v>0</v>
      </c>
      <c r="H36" s="376" t="s">
        <v>19</v>
      </c>
      <c r="I36" s="377"/>
      <c r="J36" s="367" t="s">
        <v>104</v>
      </c>
      <c r="K36" s="359"/>
      <c r="L36" s="130" t="s">
        <v>0</v>
      </c>
      <c r="N36" s="358" t="s">
        <v>22</v>
      </c>
      <c r="O36" s="359"/>
      <c r="P36" s="130" t="s">
        <v>0</v>
      </c>
    </row>
    <row r="37" spans="1:17" x14ac:dyDescent="0.25">
      <c r="A37" s="374"/>
      <c r="B37" s="368" t="str">
        <f>B5</f>
        <v>jan-nov</v>
      </c>
      <c r="C37" s="362"/>
      <c r="D37" s="368" t="str">
        <f>B37</f>
        <v>jan-nov</v>
      </c>
      <c r="E37" s="362"/>
      <c r="F37" s="131" t="str">
        <f>F5</f>
        <v>2024 / 2023</v>
      </c>
      <c r="H37" s="356" t="str">
        <f>B37</f>
        <v>jan-nov</v>
      </c>
      <c r="I37" s="362"/>
      <c r="J37" s="368" t="str">
        <f>H37</f>
        <v>jan-nov</v>
      </c>
      <c r="K37" s="362"/>
      <c r="L37" s="131" t="str">
        <f>F37</f>
        <v>2024 / 2023</v>
      </c>
      <c r="N37" s="356" t="str">
        <f>B37</f>
        <v>jan-nov</v>
      </c>
      <c r="O37" s="357"/>
      <c r="P37" s="131" t="str">
        <f>L37</f>
        <v>2024 / 2023</v>
      </c>
    </row>
    <row r="38" spans="1:17" ht="19.5" customHeight="1" thickBot="1" x14ac:dyDescent="0.3">
      <c r="A38" s="375"/>
      <c r="B38" s="99">
        <f>B6</f>
        <v>2023</v>
      </c>
      <c r="C38" s="134">
        <f>C6</f>
        <v>2024</v>
      </c>
      <c r="D38" s="99">
        <f>B38</f>
        <v>2023</v>
      </c>
      <c r="E38" s="134">
        <f>C38</f>
        <v>2024</v>
      </c>
      <c r="F38" s="131" t="str">
        <f>F6</f>
        <v>HL</v>
      </c>
      <c r="H38" s="25">
        <f>B38</f>
        <v>2023</v>
      </c>
      <c r="I38" s="134">
        <f>C38</f>
        <v>2024</v>
      </c>
      <c r="J38" s="99">
        <f>B38</f>
        <v>2023</v>
      </c>
      <c r="K38" s="134">
        <f>C38</f>
        <v>2024</v>
      </c>
      <c r="L38" s="260">
        <f>L6</f>
        <v>1000</v>
      </c>
      <c r="N38" s="25">
        <f>B38</f>
        <v>2023</v>
      </c>
      <c r="O38" s="134">
        <f>C38</f>
        <v>2024</v>
      </c>
      <c r="P38" s="132"/>
    </row>
    <row r="39" spans="1:17" ht="20.100000000000001" customHeight="1" x14ac:dyDescent="0.25">
      <c r="A39" s="38" t="s">
        <v>162</v>
      </c>
      <c r="B39" s="19">
        <v>324705.22999999986</v>
      </c>
      <c r="C39" s="147">
        <v>304206.65000000031</v>
      </c>
      <c r="D39" s="247">
        <f t="shared" ref="D39:D61" si="9">B39/$B$62</f>
        <v>0.24575540441072158</v>
      </c>
      <c r="E39" s="246">
        <f t="shared" ref="E39:E61" si="10">C39/$C$62</f>
        <v>0.20413090315951785</v>
      </c>
      <c r="F39" s="52">
        <f>(C39-B39)/B39</f>
        <v>-6.3129811614058576E-2</v>
      </c>
      <c r="H39" s="39">
        <v>96456.663999999946</v>
      </c>
      <c r="I39" s="147">
        <v>93489.145000000033</v>
      </c>
      <c r="J39" s="250">
        <f t="shared" ref="J39:J62" si="11">H39/$H$62</f>
        <v>0.25545848462453524</v>
      </c>
      <c r="K39" s="246">
        <f t="shared" ref="K39:K62" si="12">I39/$I$62</f>
        <v>0.24150667080125879</v>
      </c>
      <c r="L39" s="52">
        <f>(I39-H39)/H39</f>
        <v>-3.076530824246539E-2</v>
      </c>
      <c r="N39" s="40">
        <f t="shared" ref="N39:N62" si="13">(H39/B39)*10</f>
        <v>2.9705916347574686</v>
      </c>
      <c r="O39" s="149">
        <f t="shared" ref="O39:O62" si="14">(I39/C39)*10</f>
        <v>3.0732117460285613</v>
      </c>
      <c r="P39" s="52">
        <f>(O39-N39)/N39</f>
        <v>3.4545344459461877E-2</v>
      </c>
    </row>
    <row r="40" spans="1:17" ht="20.100000000000001" customHeight="1" x14ac:dyDescent="0.25">
      <c r="A40" s="38" t="s">
        <v>165</v>
      </c>
      <c r="B40" s="19">
        <v>137555.99999999994</v>
      </c>
      <c r="C40" s="140">
        <v>128886.35999999999</v>
      </c>
      <c r="D40" s="247">
        <f t="shared" si="9"/>
        <v>0.10411021223502072</v>
      </c>
      <c r="E40" s="215">
        <f t="shared" si="10"/>
        <v>8.648623911325648E-2</v>
      </c>
      <c r="F40" s="52">
        <f t="shared" ref="F40:F62" si="15">(C40-B40)/B40</f>
        <v>-6.3026258396580007E-2</v>
      </c>
      <c r="H40" s="19">
        <v>47322.928999999975</v>
      </c>
      <c r="I40" s="140">
        <v>47309.131000000016</v>
      </c>
      <c r="J40" s="247">
        <f t="shared" si="11"/>
        <v>0.12533134807911742</v>
      </c>
      <c r="K40" s="215">
        <f t="shared" si="12"/>
        <v>0.12221173620007571</v>
      </c>
      <c r="L40" s="52">
        <f t="shared" ref="L40:L62" si="16">(I40-H40)/H40</f>
        <v>-2.9157113246221201E-4</v>
      </c>
      <c r="N40" s="40">
        <f t="shared" si="13"/>
        <v>3.440266436942045</v>
      </c>
      <c r="O40" s="143">
        <f t="shared" si="14"/>
        <v>3.6706080457233812</v>
      </c>
      <c r="P40" s="52">
        <f t="shared" ref="P40:P62" si="17">(O40-N40)/N40</f>
        <v>6.6954584187985236E-2</v>
      </c>
    </row>
    <row r="41" spans="1:17" ht="20.100000000000001" customHeight="1" x14ac:dyDescent="0.25">
      <c r="A41" s="38" t="s">
        <v>167</v>
      </c>
      <c r="B41" s="19">
        <v>196699.15999999997</v>
      </c>
      <c r="C41" s="140">
        <v>195973.56000000006</v>
      </c>
      <c r="D41" s="247">
        <f t="shared" si="9"/>
        <v>0.14887312290303806</v>
      </c>
      <c r="E41" s="215">
        <f t="shared" si="10"/>
        <v>0.13150356771683305</v>
      </c>
      <c r="F41" s="52">
        <f t="shared" si="15"/>
        <v>-3.6888820470810275E-3</v>
      </c>
      <c r="H41" s="19">
        <v>45919.113000000019</v>
      </c>
      <c r="I41" s="140">
        <v>44196.006999999961</v>
      </c>
      <c r="J41" s="247">
        <f t="shared" si="11"/>
        <v>0.12161344313424326</v>
      </c>
      <c r="K41" s="215">
        <f t="shared" si="12"/>
        <v>0.11416973075621899</v>
      </c>
      <c r="L41" s="52">
        <f t="shared" si="16"/>
        <v>-3.752481020267219E-2</v>
      </c>
      <c r="N41" s="40">
        <f t="shared" si="13"/>
        <v>2.3344844482304867</v>
      </c>
      <c r="O41" s="143">
        <f t="shared" si="14"/>
        <v>2.255202538546524</v>
      </c>
      <c r="P41" s="52">
        <f t="shared" si="17"/>
        <v>-3.3961207042547473E-2</v>
      </c>
    </row>
    <row r="42" spans="1:17" ht="20.100000000000001" customHeight="1" x14ac:dyDescent="0.25">
      <c r="A42" s="38" t="s">
        <v>169</v>
      </c>
      <c r="B42" s="19">
        <v>101777.51999999997</v>
      </c>
      <c r="C42" s="140">
        <v>98466.399999999936</v>
      </c>
      <c r="D42" s="247">
        <f t="shared" si="9"/>
        <v>7.7031021605412101E-2</v>
      </c>
      <c r="E42" s="215">
        <f t="shared" si="10"/>
        <v>6.6073621871403254E-2</v>
      </c>
      <c r="F42" s="52">
        <f t="shared" si="15"/>
        <v>-3.2532920825738727E-2</v>
      </c>
      <c r="H42" s="19">
        <v>37955.027000000024</v>
      </c>
      <c r="I42" s="140">
        <v>36993.451000000015</v>
      </c>
      <c r="J42" s="247">
        <f t="shared" si="11"/>
        <v>0.1005211385011546</v>
      </c>
      <c r="K42" s="215">
        <f t="shared" si="12"/>
        <v>9.5563663486916028E-2</v>
      </c>
      <c r="L42" s="52">
        <f t="shared" si="16"/>
        <v>-2.5334615095913584E-2</v>
      </c>
      <c r="N42" s="40">
        <f t="shared" si="13"/>
        <v>3.7292151547807446</v>
      </c>
      <c r="O42" s="143">
        <f t="shared" si="14"/>
        <v>3.7569618671953116</v>
      </c>
      <c r="P42" s="52">
        <f t="shared" si="17"/>
        <v>7.4403624524040854E-3</v>
      </c>
    </row>
    <row r="43" spans="1:17" ht="20.100000000000001" customHeight="1" x14ac:dyDescent="0.25">
      <c r="A43" s="38" t="s">
        <v>170</v>
      </c>
      <c r="B43" s="19">
        <v>149032.17000000001</v>
      </c>
      <c r="C43" s="140">
        <v>155022.35999999999</v>
      </c>
      <c r="D43" s="247">
        <f t="shared" si="9"/>
        <v>0.11279603106040954</v>
      </c>
      <c r="E43" s="215">
        <f t="shared" si="10"/>
        <v>0.10402420314190987</v>
      </c>
      <c r="F43" s="52">
        <f t="shared" si="15"/>
        <v>4.0193939335379555E-2</v>
      </c>
      <c r="H43" s="19">
        <v>34474.748000000007</v>
      </c>
      <c r="I43" s="140">
        <v>36454.09399999999</v>
      </c>
      <c r="J43" s="247">
        <f t="shared" si="11"/>
        <v>9.1303871776995463E-2</v>
      </c>
      <c r="K43" s="215">
        <f t="shared" si="12"/>
        <v>9.4170364687966052E-2</v>
      </c>
      <c r="L43" s="52">
        <f t="shared" si="16"/>
        <v>5.741437181788777E-2</v>
      </c>
      <c r="N43" s="40">
        <f t="shared" si="13"/>
        <v>2.313242033582414</v>
      </c>
      <c r="O43" s="143">
        <f t="shared" si="14"/>
        <v>2.3515378039658277</v>
      </c>
      <c r="P43" s="52">
        <f t="shared" si="17"/>
        <v>1.6555020973791815E-2</v>
      </c>
    </row>
    <row r="44" spans="1:17" ht="20.100000000000001" customHeight="1" x14ac:dyDescent="0.25">
      <c r="A44" s="38" t="s">
        <v>173</v>
      </c>
      <c r="B44" s="19">
        <v>95090.179999999949</v>
      </c>
      <c r="C44" s="140">
        <v>270667.26</v>
      </c>
      <c r="D44" s="247">
        <f t="shared" si="9"/>
        <v>7.1969661965063839E-2</v>
      </c>
      <c r="E44" s="215">
        <f t="shared" si="10"/>
        <v>0.18162506388177899</v>
      </c>
      <c r="F44" s="52">
        <f t="shared" si="15"/>
        <v>1.8464270443067852</v>
      </c>
      <c r="H44" s="19">
        <v>19374.581999999988</v>
      </c>
      <c r="I44" s="140">
        <v>27930.505000000012</v>
      </c>
      <c r="J44" s="247">
        <f t="shared" si="11"/>
        <v>5.1312176398240324E-2</v>
      </c>
      <c r="K44" s="215">
        <f t="shared" si="12"/>
        <v>7.2151727094604545E-2</v>
      </c>
      <c r="L44" s="52">
        <f t="shared" si="16"/>
        <v>0.44160555309012756</v>
      </c>
      <c r="N44" s="40">
        <f t="shared" si="13"/>
        <v>2.037495564736548</v>
      </c>
      <c r="O44" s="143">
        <f t="shared" si="14"/>
        <v>1.0319129472844262</v>
      </c>
      <c r="P44" s="52">
        <f t="shared" si="17"/>
        <v>-0.49353855530092677</v>
      </c>
    </row>
    <row r="45" spans="1:17" ht="20.100000000000001" customHeight="1" x14ac:dyDescent="0.25">
      <c r="A45" s="38" t="s">
        <v>174</v>
      </c>
      <c r="B45" s="19">
        <v>49617.269999999982</v>
      </c>
      <c r="C45" s="140">
        <v>61968.60000000002</v>
      </c>
      <c r="D45" s="247">
        <f t="shared" si="9"/>
        <v>3.755317478134234E-2</v>
      </c>
      <c r="E45" s="215">
        <f t="shared" si="10"/>
        <v>4.1582609339838192E-2</v>
      </c>
      <c r="F45" s="52">
        <f t="shared" si="15"/>
        <v>0.24893207546485413</v>
      </c>
      <c r="H45" s="19">
        <v>20386.353000000014</v>
      </c>
      <c r="I45" s="140">
        <v>23351.581999999995</v>
      </c>
      <c r="J45" s="247">
        <f t="shared" si="11"/>
        <v>5.3991778571160776E-2</v>
      </c>
      <c r="K45" s="215">
        <f t="shared" si="12"/>
        <v>6.0323183261143283E-2</v>
      </c>
      <c r="L45" s="52">
        <f t="shared" si="16"/>
        <v>0.14545166563141426</v>
      </c>
      <c r="N45" s="40">
        <f t="shared" si="13"/>
        <v>4.1087212174309515</v>
      </c>
      <c r="O45" s="143">
        <f t="shared" si="14"/>
        <v>3.768292651439598</v>
      </c>
      <c r="P45" s="52">
        <f t="shared" si="17"/>
        <v>-8.2855114274268601E-2</v>
      </c>
    </row>
    <row r="46" spans="1:17" ht="20.100000000000001" customHeight="1" x14ac:dyDescent="0.25">
      <c r="A46" s="38" t="s">
        <v>175</v>
      </c>
      <c r="B46" s="19">
        <v>88097.139999999941</v>
      </c>
      <c r="C46" s="140">
        <v>91372.360000000015</v>
      </c>
      <c r="D46" s="247">
        <f t="shared" si="9"/>
        <v>6.6676931160387989E-2</v>
      </c>
      <c r="E46" s="215">
        <f t="shared" si="10"/>
        <v>6.1313328852661782E-2</v>
      </c>
      <c r="F46" s="52">
        <f t="shared" si="15"/>
        <v>3.717737034369193E-2</v>
      </c>
      <c r="H46" s="19">
        <v>22145.644999999993</v>
      </c>
      <c r="I46" s="140">
        <v>23287.914000000019</v>
      </c>
      <c r="J46" s="247">
        <f t="shared" si="11"/>
        <v>5.8651135941555244E-2</v>
      </c>
      <c r="K46" s="215">
        <f t="shared" si="12"/>
        <v>6.0158712330143013E-2</v>
      </c>
      <c r="L46" s="52">
        <f t="shared" si="16"/>
        <v>5.1579847866252082E-2</v>
      </c>
      <c r="N46" s="40">
        <f t="shared" si="13"/>
        <v>2.513775702593751</v>
      </c>
      <c r="O46" s="143">
        <f t="shared" si="14"/>
        <v>2.5486825556437429</v>
      </c>
      <c r="P46" s="52">
        <f t="shared" si="17"/>
        <v>1.3886224221983868E-2</v>
      </c>
    </row>
    <row r="47" spans="1:17" ht="20.100000000000001" customHeight="1" x14ac:dyDescent="0.25">
      <c r="A47" s="38" t="s">
        <v>178</v>
      </c>
      <c r="B47" s="19">
        <v>43648.289999999979</v>
      </c>
      <c r="C47" s="140">
        <v>47918.360000000015</v>
      </c>
      <c r="D47" s="247">
        <f t="shared" si="9"/>
        <v>3.3035510887171278E-2</v>
      </c>
      <c r="E47" s="215">
        <f t="shared" si="10"/>
        <v>3.2154517676464031E-2</v>
      </c>
      <c r="F47" s="52">
        <f t="shared" si="15"/>
        <v>9.7829032935769944E-2</v>
      </c>
      <c r="H47" s="19">
        <v>10469.186</v>
      </c>
      <c r="I47" s="140">
        <v>11200.189999999999</v>
      </c>
      <c r="J47" s="247">
        <f t="shared" si="11"/>
        <v>2.7726880444594284E-2</v>
      </c>
      <c r="K47" s="215">
        <f t="shared" si="12"/>
        <v>2.8932991089409891E-2</v>
      </c>
      <c r="L47" s="52">
        <f t="shared" si="16"/>
        <v>6.9824339733767171E-2</v>
      </c>
      <c r="N47" s="40">
        <f t="shared" si="13"/>
        <v>2.3985329093075594</v>
      </c>
      <c r="O47" s="143">
        <f t="shared" si="14"/>
        <v>2.3373483566632904</v>
      </c>
      <c r="P47" s="52">
        <f t="shared" si="17"/>
        <v>-2.5509157037971388E-2</v>
      </c>
    </row>
    <row r="48" spans="1:17" ht="20.100000000000001" customHeight="1" x14ac:dyDescent="0.25">
      <c r="A48" s="38" t="s">
        <v>179</v>
      </c>
      <c r="B48" s="19">
        <v>38880.799999999988</v>
      </c>
      <c r="C48" s="140">
        <v>40736.389999999978</v>
      </c>
      <c r="D48" s="247">
        <f t="shared" si="9"/>
        <v>2.9427203029074658E-2</v>
      </c>
      <c r="E48" s="215">
        <f t="shared" si="10"/>
        <v>2.7335221245683938E-2</v>
      </c>
      <c r="F48" s="52">
        <f t="shared" si="15"/>
        <v>4.7725098249006961E-2</v>
      </c>
      <c r="H48" s="19">
        <v>9998.3999999999978</v>
      </c>
      <c r="I48" s="140">
        <v>10285.318999999992</v>
      </c>
      <c r="J48" s="247">
        <f t="shared" si="11"/>
        <v>2.6480037840308827E-2</v>
      </c>
      <c r="K48" s="215">
        <f t="shared" si="12"/>
        <v>2.6569642388096816E-2</v>
      </c>
      <c r="L48" s="52">
        <f t="shared" si="16"/>
        <v>2.8696491438629627E-2</v>
      </c>
      <c r="N48" s="40">
        <f t="shared" si="13"/>
        <v>2.5715520256784838</v>
      </c>
      <c r="O48" s="143">
        <f t="shared" si="14"/>
        <v>2.5248479308058465</v>
      </c>
      <c r="P48" s="52">
        <f t="shared" si="17"/>
        <v>-1.8161831612298365E-2</v>
      </c>
    </row>
    <row r="49" spans="1:16" ht="20.100000000000001" customHeight="1" x14ac:dyDescent="0.25">
      <c r="A49" s="38" t="s">
        <v>180</v>
      </c>
      <c r="B49" s="19">
        <v>21588.899999999998</v>
      </c>
      <c r="C49" s="140">
        <v>22621.11</v>
      </c>
      <c r="D49" s="247">
        <f t="shared" si="9"/>
        <v>1.6339708634451711E-2</v>
      </c>
      <c r="E49" s="215">
        <f t="shared" si="10"/>
        <v>1.517937761968976E-2</v>
      </c>
      <c r="F49" s="52">
        <f t="shared" si="15"/>
        <v>4.7812070091574968E-2</v>
      </c>
      <c r="H49" s="19">
        <v>7881.3620000000001</v>
      </c>
      <c r="I49" s="140">
        <v>8196.6760000000013</v>
      </c>
      <c r="J49" s="247">
        <f t="shared" si="11"/>
        <v>2.0873216113895435E-2</v>
      </c>
      <c r="K49" s="215">
        <f t="shared" si="12"/>
        <v>2.1174136659358456E-2</v>
      </c>
      <c r="L49" s="52">
        <f t="shared" si="16"/>
        <v>4.000755199418593E-2</v>
      </c>
      <c r="N49" s="40">
        <f t="shared" si="13"/>
        <v>3.650654734608989</v>
      </c>
      <c r="O49" s="143">
        <f t="shared" si="14"/>
        <v>3.6234632164380978</v>
      </c>
      <c r="P49" s="52">
        <f t="shared" si="17"/>
        <v>-7.4483949175225619E-3</v>
      </c>
    </row>
    <row r="50" spans="1:16" ht="20.100000000000001" customHeight="1" x14ac:dyDescent="0.25">
      <c r="A50" s="38" t="s">
        <v>181</v>
      </c>
      <c r="B50" s="19">
        <v>20834.480000000003</v>
      </c>
      <c r="C50" s="140">
        <v>19999.210000000003</v>
      </c>
      <c r="D50" s="247">
        <f t="shared" si="9"/>
        <v>1.576872062728122E-2</v>
      </c>
      <c r="E50" s="215">
        <f t="shared" si="10"/>
        <v>1.3420011691976021E-2</v>
      </c>
      <c r="F50" s="52">
        <f t="shared" si="15"/>
        <v>-4.0090753404932608E-2</v>
      </c>
      <c r="H50" s="19">
        <v>7592.4649999999992</v>
      </c>
      <c r="I50" s="140">
        <v>7365.3449999999975</v>
      </c>
      <c r="J50" s="247">
        <f t="shared" si="11"/>
        <v>2.0108093345057247E-2</v>
      </c>
      <c r="K50" s="215">
        <f t="shared" si="12"/>
        <v>1.9026593410953713E-2</v>
      </c>
      <c r="L50" s="52">
        <f t="shared" si="16"/>
        <v>-2.9913868552571759E-2</v>
      </c>
      <c r="N50" s="40">
        <f t="shared" si="13"/>
        <v>3.6441826241883635</v>
      </c>
      <c r="O50" s="143">
        <f t="shared" si="14"/>
        <v>3.6828179713098654</v>
      </c>
      <c r="P50" s="52">
        <f t="shared" si="17"/>
        <v>1.0601923971937842E-2</v>
      </c>
    </row>
    <row r="51" spans="1:16" ht="20.100000000000001" customHeight="1" x14ac:dyDescent="0.25">
      <c r="A51" s="38" t="s">
        <v>186</v>
      </c>
      <c r="B51" s="19">
        <v>8927.14</v>
      </c>
      <c r="C51" s="140">
        <v>10948.759999999998</v>
      </c>
      <c r="D51" s="247">
        <f t="shared" si="9"/>
        <v>6.7565677982184937E-3</v>
      </c>
      <c r="E51" s="215">
        <f t="shared" si="10"/>
        <v>7.3469145637572349E-3</v>
      </c>
      <c r="F51" s="52">
        <f t="shared" si="15"/>
        <v>0.22645774570579144</v>
      </c>
      <c r="H51" s="19">
        <v>2757.7529999999997</v>
      </c>
      <c r="I51" s="140">
        <v>3536.8410000000013</v>
      </c>
      <c r="J51" s="247">
        <f t="shared" si="11"/>
        <v>7.3037089728581776E-3</v>
      </c>
      <c r="K51" s="215">
        <f t="shared" si="12"/>
        <v>9.1365761775165973E-3</v>
      </c>
      <c r="L51" s="52">
        <f t="shared" si="16"/>
        <v>0.28250825944165475</v>
      </c>
      <c r="N51" s="40">
        <f t="shared" si="13"/>
        <v>3.0891786171158957</v>
      </c>
      <c r="O51" s="143">
        <f t="shared" si="14"/>
        <v>3.2303575930059676</v>
      </c>
      <c r="P51" s="52">
        <f t="shared" si="17"/>
        <v>4.5701137223939071E-2</v>
      </c>
    </row>
    <row r="52" spans="1:16" ht="20.100000000000001" customHeight="1" x14ac:dyDescent="0.25">
      <c r="A52" s="38" t="s">
        <v>187</v>
      </c>
      <c r="B52" s="19">
        <v>17517.949999999997</v>
      </c>
      <c r="C52" s="140">
        <v>12195.990000000007</v>
      </c>
      <c r="D52" s="247">
        <f t="shared" si="9"/>
        <v>1.3258581904260677E-2</v>
      </c>
      <c r="E52" s="215">
        <f t="shared" si="10"/>
        <v>8.1838396814285508E-3</v>
      </c>
      <c r="F52" s="52">
        <f t="shared" si="15"/>
        <v>-0.30380038760243011</v>
      </c>
      <c r="H52" s="19">
        <v>4504.8780000000006</v>
      </c>
      <c r="I52" s="140">
        <v>2913.6000000000004</v>
      </c>
      <c r="J52" s="247">
        <f t="shared" si="11"/>
        <v>1.1930842925465554E-2</v>
      </c>
      <c r="K52" s="215">
        <f t="shared" si="12"/>
        <v>7.5265832845786262E-3</v>
      </c>
      <c r="L52" s="52">
        <f t="shared" si="16"/>
        <v>-0.35323442721423309</v>
      </c>
      <c r="N52" s="40">
        <f t="shared" ref="N52" si="18">(H52/B52)*10</f>
        <v>2.5715782954055704</v>
      </c>
      <c r="O52" s="143">
        <f t="shared" ref="O52" si="19">(I52/C52)*10</f>
        <v>2.3889819522646367</v>
      </c>
      <c r="P52" s="52">
        <f t="shared" ref="P52" si="20">(O52-N52)/N52</f>
        <v>-7.1005554630463194E-2</v>
      </c>
    </row>
    <row r="53" spans="1:16" ht="20.100000000000001" customHeight="1" x14ac:dyDescent="0.25">
      <c r="A53" s="38" t="s">
        <v>188</v>
      </c>
      <c r="B53" s="19">
        <v>4719.3199999999988</v>
      </c>
      <c r="C53" s="140">
        <v>5265.7199999999993</v>
      </c>
      <c r="D53" s="247">
        <f t="shared" si="9"/>
        <v>3.5718500596482743E-3</v>
      </c>
      <c r="E53" s="215">
        <f t="shared" si="10"/>
        <v>3.5334407692439829E-3</v>
      </c>
      <c r="F53" s="52">
        <f t="shared" si="15"/>
        <v>0.11577939194629749</v>
      </c>
      <c r="H53" s="19">
        <v>1987.607</v>
      </c>
      <c r="I53" s="140">
        <v>2226.8550000000018</v>
      </c>
      <c r="J53" s="247">
        <f t="shared" si="11"/>
        <v>5.2640331024626664E-3</v>
      </c>
      <c r="K53" s="215">
        <f t="shared" si="12"/>
        <v>5.752543115108576E-3</v>
      </c>
      <c r="L53" s="52">
        <f t="shared" si="16"/>
        <v>0.1203698719112993</v>
      </c>
      <c r="N53" s="40">
        <f t="shared" si="13"/>
        <v>4.2116385411457591</v>
      </c>
      <c r="O53" s="143">
        <f t="shared" si="14"/>
        <v>4.2289658394293701</v>
      </c>
      <c r="P53" s="52">
        <f t="shared" si="17"/>
        <v>4.1141465760490435E-3</v>
      </c>
    </row>
    <row r="54" spans="1:16" ht="20.100000000000001" customHeight="1" x14ac:dyDescent="0.25">
      <c r="A54" s="38" t="s">
        <v>189</v>
      </c>
      <c r="B54" s="19">
        <v>4825.3000000000029</v>
      </c>
      <c r="C54" s="140">
        <v>4086.15</v>
      </c>
      <c r="D54" s="247">
        <f t="shared" si="9"/>
        <v>3.6520617573762393E-3</v>
      </c>
      <c r="E54" s="215">
        <f t="shared" si="10"/>
        <v>2.7419173444934979E-3</v>
      </c>
      <c r="F54" s="52">
        <f t="shared" si="15"/>
        <v>-0.15318218556359239</v>
      </c>
      <c r="H54" s="19">
        <v>2412.3760000000011</v>
      </c>
      <c r="I54" s="140">
        <v>2021.0700000000004</v>
      </c>
      <c r="J54" s="247">
        <f t="shared" si="11"/>
        <v>6.3890030169880072E-3</v>
      </c>
      <c r="K54" s="215">
        <f t="shared" si="12"/>
        <v>5.2209471715277747E-3</v>
      </c>
      <c r="L54" s="52">
        <f t="shared" si="16"/>
        <v>-0.16220771554683042</v>
      </c>
      <c r="N54" s="40">
        <f t="shared" ref="N54" si="21">(H54/B54)*10</f>
        <v>4.9994321596584665</v>
      </c>
      <c r="O54" s="143">
        <f t="shared" ref="O54" si="22">(I54/C54)*10</f>
        <v>4.9461473514188183</v>
      </c>
      <c r="P54" s="52">
        <f t="shared" ref="P54" si="23">(O54-N54)/N54</f>
        <v>-1.0658172075943986E-2</v>
      </c>
    </row>
    <row r="55" spans="1:16" ht="20.100000000000001" customHeight="1" x14ac:dyDescent="0.25">
      <c r="A55" s="38" t="s">
        <v>190</v>
      </c>
      <c r="B55" s="19">
        <v>6071.9399999999969</v>
      </c>
      <c r="C55" s="140">
        <v>5712.5800000000027</v>
      </c>
      <c r="D55" s="247">
        <f t="shared" si="9"/>
        <v>4.595589883962253E-3</v>
      </c>
      <c r="E55" s="215">
        <f t="shared" si="10"/>
        <v>3.8332959347568431E-3</v>
      </c>
      <c r="F55" s="52">
        <f t="shared" si="15"/>
        <v>-5.9183720524246683E-2</v>
      </c>
      <c r="H55" s="19">
        <v>1799.169000000001</v>
      </c>
      <c r="I55" s="140">
        <v>1800.1599999999996</v>
      </c>
      <c r="J55" s="247">
        <f t="shared" si="11"/>
        <v>4.7649687151054797E-3</v>
      </c>
      <c r="K55" s="215">
        <f t="shared" si="12"/>
        <v>4.65027943628743E-3</v>
      </c>
      <c r="L55" s="52">
        <f t="shared" si="16"/>
        <v>5.5080984610040564E-4</v>
      </c>
      <c r="N55" s="40">
        <f t="shared" ref="N55" si="24">(H55/B55)*10</f>
        <v>2.9630875799168011</v>
      </c>
      <c r="O55" s="143">
        <f t="shared" ref="O55" si="25">(I55/C55)*10</f>
        <v>3.1512206393608473</v>
      </c>
      <c r="P55" s="52">
        <f t="shared" ref="P55" si="26">(O55-N55)/N55</f>
        <v>6.349223719176357E-2</v>
      </c>
    </row>
    <row r="56" spans="1:16" ht="20.100000000000001" customHeight="1" x14ac:dyDescent="0.25">
      <c r="A56" s="38" t="s">
        <v>191</v>
      </c>
      <c r="B56" s="19">
        <v>5366.6399999999994</v>
      </c>
      <c r="C56" s="140">
        <v>5273.9999999999982</v>
      </c>
      <c r="D56" s="247">
        <f t="shared" si="9"/>
        <v>4.061778689326178E-3</v>
      </c>
      <c r="E56" s="215">
        <f t="shared" si="10"/>
        <v>3.5389968735505799E-3</v>
      </c>
      <c r="F56" s="52">
        <f t="shared" si="15"/>
        <v>-1.7262197576137256E-2</v>
      </c>
      <c r="H56" s="19">
        <v>1691.335</v>
      </c>
      <c r="I56" s="140">
        <v>1559.8909999999998</v>
      </c>
      <c r="J56" s="247">
        <f t="shared" si="11"/>
        <v>4.4793781805727659E-3</v>
      </c>
      <c r="K56" s="215">
        <f t="shared" si="12"/>
        <v>4.0296023909818218E-3</v>
      </c>
      <c r="L56" s="52">
        <f t="shared" si="16"/>
        <v>-7.771612365380022E-2</v>
      </c>
      <c r="N56" s="40">
        <f t="shared" ref="N56" si="27">(H56/B56)*10</f>
        <v>3.1515715606040287</v>
      </c>
      <c r="O56" s="143">
        <f t="shared" ref="O56" si="28">(I56/C56)*10</f>
        <v>2.9577000379218816</v>
      </c>
      <c r="P56" s="52">
        <f t="shared" ref="P56" si="29">(O56-N56)/N56</f>
        <v>-6.1515824392383366E-2</v>
      </c>
    </row>
    <row r="57" spans="1:16" ht="20.100000000000001" customHeight="1" x14ac:dyDescent="0.25">
      <c r="A57" s="38" t="s">
        <v>192</v>
      </c>
      <c r="B57" s="19">
        <v>2726.5</v>
      </c>
      <c r="C57" s="140">
        <v>4278.3499999999995</v>
      </c>
      <c r="D57" s="247">
        <f t="shared" si="9"/>
        <v>2.0635704270172447E-3</v>
      </c>
      <c r="E57" s="215">
        <f t="shared" si="10"/>
        <v>2.8708887512239531E-3</v>
      </c>
      <c r="F57" s="52">
        <f t="shared" si="15"/>
        <v>0.56917293233082689</v>
      </c>
      <c r="H57" s="19">
        <v>691.45</v>
      </c>
      <c r="I57" s="140">
        <v>903.39499999999998</v>
      </c>
      <c r="J57" s="247">
        <f t="shared" si="11"/>
        <v>1.831255217302923E-3</v>
      </c>
      <c r="K57" s="215">
        <f t="shared" si="12"/>
        <v>2.3337032215719066E-3</v>
      </c>
      <c r="L57" s="52">
        <f t="shared" ref="L57:L58" si="30">(I57-H57)/H57</f>
        <v>0.30652252512835337</v>
      </c>
      <c r="N57" s="40">
        <f t="shared" ref="N57:N58" si="31">(H57/B57)*10</f>
        <v>2.5360352099761601</v>
      </c>
      <c r="O57" s="143">
        <f t="shared" ref="O57:O58" si="32">(I57/C57)*10</f>
        <v>2.1115500134397607</v>
      </c>
      <c r="P57" s="52">
        <f t="shared" ref="P57:P58" si="33">(O57-N57)/N57</f>
        <v>-0.16738142864364638</v>
      </c>
    </row>
    <row r="58" spans="1:16" ht="20.100000000000001" customHeight="1" x14ac:dyDescent="0.25">
      <c r="A58" s="38" t="s">
        <v>193</v>
      </c>
      <c r="B58" s="19">
        <v>915.40999999999985</v>
      </c>
      <c r="C58" s="140">
        <v>1394.51</v>
      </c>
      <c r="D58" s="247">
        <f t="shared" si="9"/>
        <v>6.9283440476649758E-4</v>
      </c>
      <c r="E58" s="215">
        <f t="shared" si="10"/>
        <v>9.3575398751138061E-4</v>
      </c>
      <c r="F58" s="52">
        <f t="shared" si="15"/>
        <v>0.52337204094340262</v>
      </c>
      <c r="H58" s="19">
        <v>385.226</v>
      </c>
      <c r="I58" s="140">
        <v>542.70799999999997</v>
      </c>
      <c r="J58" s="247">
        <f t="shared" si="11"/>
        <v>1.0202431446102187E-3</v>
      </c>
      <c r="K58" s="215">
        <f t="shared" si="12"/>
        <v>1.4019552997004037E-3</v>
      </c>
      <c r="L58" s="52">
        <f t="shared" si="30"/>
        <v>0.40880418247989486</v>
      </c>
      <c r="N58" s="40">
        <f t="shared" si="31"/>
        <v>4.2082345615625796</v>
      </c>
      <c r="O58" s="143">
        <f t="shared" si="32"/>
        <v>3.8917469218578566</v>
      </c>
      <c r="P58" s="52">
        <f t="shared" si="33"/>
        <v>-7.5206748833697712E-2</v>
      </c>
    </row>
    <row r="59" spans="1:16" ht="20.100000000000001" customHeight="1" x14ac:dyDescent="0.25">
      <c r="A59" s="38" t="s">
        <v>194</v>
      </c>
      <c r="B59" s="19">
        <v>520.03</v>
      </c>
      <c r="C59" s="140">
        <v>1350.9399999999998</v>
      </c>
      <c r="D59" s="247">
        <f t="shared" si="9"/>
        <v>3.9358831071402076E-4</v>
      </c>
      <c r="E59" s="215">
        <f t="shared" si="10"/>
        <v>9.0651733719272309E-4</v>
      </c>
      <c r="F59" s="52">
        <f t="shared" si="15"/>
        <v>1.5978116647116511</v>
      </c>
      <c r="H59" s="19">
        <v>211.36700000000005</v>
      </c>
      <c r="I59" s="140">
        <v>469.3309999999999</v>
      </c>
      <c r="J59" s="247">
        <f t="shared" si="11"/>
        <v>5.5979018224841558E-4</v>
      </c>
      <c r="K59" s="215">
        <f t="shared" si="12"/>
        <v>1.2124035075283396E-3</v>
      </c>
      <c r="L59" s="52">
        <f t="shared" si="16"/>
        <v>1.220455416408426</v>
      </c>
      <c r="N59" s="40">
        <f t="shared" si="13"/>
        <v>4.0645155087206515</v>
      </c>
      <c r="O59" s="143">
        <f t="shared" si="14"/>
        <v>3.4741069181458832</v>
      </c>
      <c r="P59" s="52">
        <f t="shared" si="17"/>
        <v>-0.14525927858019305</v>
      </c>
    </row>
    <row r="60" spans="1:16" ht="20.100000000000001" customHeight="1" x14ac:dyDescent="0.25">
      <c r="A60" s="38" t="s">
        <v>195</v>
      </c>
      <c r="B60" s="19">
        <v>772.38000000000022</v>
      </c>
      <c r="C60" s="140">
        <v>693.75</v>
      </c>
      <c r="D60" s="247">
        <f t="shared" si="9"/>
        <v>5.8458115768185578E-4</v>
      </c>
      <c r="E60" s="215">
        <f t="shared" si="10"/>
        <v>4.6552504380464844E-4</v>
      </c>
      <c r="F60" s="52">
        <f t="shared" si="15"/>
        <v>-0.10180222170434268</v>
      </c>
      <c r="H60" s="19">
        <v>413.54300000000001</v>
      </c>
      <c r="I60" s="140">
        <v>378.77899999999983</v>
      </c>
      <c r="J60" s="247">
        <f t="shared" si="11"/>
        <v>1.0952386670462109E-3</v>
      </c>
      <c r="K60" s="215">
        <f t="shared" si="12"/>
        <v>9.7848424284370039E-4</v>
      </c>
      <c r="L60" s="52">
        <f t="shared" si="16"/>
        <v>-8.4063809567566566E-2</v>
      </c>
      <c r="N60" s="40">
        <f t="shared" si="13"/>
        <v>5.3541391543022856</v>
      </c>
      <c r="O60" s="143">
        <f t="shared" si="14"/>
        <v>5.459877477477475</v>
      </c>
      <c r="P60" s="52">
        <f t="shared" si="17"/>
        <v>1.9748893356689095E-2</v>
      </c>
    </row>
    <row r="61" spans="1:16" ht="20.100000000000001" customHeight="1" thickBot="1" x14ac:dyDescent="0.3">
      <c r="A61" s="8" t="s">
        <v>17</v>
      </c>
      <c r="B61" s="196">
        <f>B62-SUM(B39:B60)</f>
        <v>1363.9199999999255</v>
      </c>
      <c r="C61" s="142">
        <f>C62-SUM(C39:C60)</f>
        <v>1213.4299999994691</v>
      </c>
      <c r="D61" s="247">
        <f t="shared" si="9"/>
        <v>1.0322923076534775E-3</v>
      </c>
      <c r="E61" s="215">
        <f t="shared" si="10"/>
        <v>8.1424440202324672E-4</v>
      </c>
      <c r="F61" s="52">
        <f t="shared" si="15"/>
        <v>-0.1103363833659339</v>
      </c>
      <c r="H61" s="19">
        <f>H62-SUM(H39:H60)</f>
        <v>751.36399999982677</v>
      </c>
      <c r="I61" s="140">
        <f>I62-SUM(I39:I60)</f>
        <v>695.93100000009872</v>
      </c>
      <c r="J61" s="247">
        <f t="shared" si="11"/>
        <v>1.9899331044808391E-3</v>
      </c>
      <c r="K61" s="215">
        <f t="shared" si="12"/>
        <v>1.7977699862097853E-3</v>
      </c>
      <c r="L61" s="52">
        <f t="shared" si="16"/>
        <v>-7.3776491819864717E-2</v>
      </c>
      <c r="N61" s="40">
        <f t="shared" si="13"/>
        <v>5.5088568244462124</v>
      </c>
      <c r="O61" s="143">
        <f t="shared" si="14"/>
        <v>5.7352381266360908</v>
      </c>
      <c r="P61" s="52">
        <f t="shared" si="17"/>
        <v>4.1094061690854666E-2</v>
      </c>
    </row>
    <row r="62" spans="1:16" s="1" customFormat="1" ht="26.25" customHeight="1" thickBot="1" x14ac:dyDescent="0.3">
      <c r="A62" s="12" t="s">
        <v>18</v>
      </c>
      <c r="B62" s="17">
        <v>1321253.6699999992</v>
      </c>
      <c r="C62" s="145">
        <v>1490252.8</v>
      </c>
      <c r="D62" s="253">
        <f>SUM(D39:D61)</f>
        <v>1.0000000000000002</v>
      </c>
      <c r="E62" s="254">
        <f>SUM(E39:E61)</f>
        <v>1</v>
      </c>
      <c r="F62" s="57">
        <f t="shared" si="15"/>
        <v>0.12790816316143205</v>
      </c>
      <c r="H62" s="17">
        <v>377582.54200000002</v>
      </c>
      <c r="I62" s="145">
        <v>387107.92000000004</v>
      </c>
      <c r="J62" s="253">
        <f t="shared" si="11"/>
        <v>1</v>
      </c>
      <c r="K62" s="254">
        <f t="shared" si="12"/>
        <v>1</v>
      </c>
      <c r="L62" s="57">
        <f t="shared" si="16"/>
        <v>2.5227273352060927E-2</v>
      </c>
      <c r="N62" s="37">
        <f t="shared" si="13"/>
        <v>2.8577596458067003</v>
      </c>
      <c r="O62" s="150">
        <f t="shared" si="14"/>
        <v>2.5975990113892089</v>
      </c>
      <c r="P62" s="57">
        <f t="shared" si="17"/>
        <v>-9.1036569432714542E-2</v>
      </c>
    </row>
    <row r="64" spans="1:16" ht="15.75" thickBot="1" x14ac:dyDescent="0.3"/>
    <row r="65" spans="1:16" x14ac:dyDescent="0.25">
      <c r="A65" s="373" t="s">
        <v>15</v>
      </c>
      <c r="B65" s="367" t="s">
        <v>1</v>
      </c>
      <c r="C65" s="359"/>
      <c r="D65" s="367" t="s">
        <v>104</v>
      </c>
      <c r="E65" s="359"/>
      <c r="F65" s="130" t="s">
        <v>0</v>
      </c>
      <c r="H65" s="376" t="s">
        <v>19</v>
      </c>
      <c r="I65" s="377"/>
      <c r="J65" s="367" t="s">
        <v>104</v>
      </c>
      <c r="K65" s="360"/>
      <c r="L65" s="130" t="s">
        <v>0</v>
      </c>
      <c r="N65" s="358" t="s">
        <v>22</v>
      </c>
      <c r="O65" s="359"/>
      <c r="P65" s="130" t="s">
        <v>0</v>
      </c>
    </row>
    <row r="66" spans="1:16" x14ac:dyDescent="0.25">
      <c r="A66" s="374"/>
      <c r="B66" s="368" t="str">
        <f>B37</f>
        <v>jan-nov</v>
      </c>
      <c r="C66" s="362"/>
      <c r="D66" s="368" t="str">
        <f>B66</f>
        <v>jan-nov</v>
      </c>
      <c r="E66" s="362"/>
      <c r="F66" s="131" t="str">
        <f>F37</f>
        <v>2024 / 2023</v>
      </c>
      <c r="H66" s="356" t="str">
        <f>B66</f>
        <v>jan-nov</v>
      </c>
      <c r="I66" s="362"/>
      <c r="J66" s="368" t="str">
        <f>B66</f>
        <v>jan-nov</v>
      </c>
      <c r="K66" s="357"/>
      <c r="L66" s="131" t="str">
        <f>F66</f>
        <v>2024 / 2023</v>
      </c>
      <c r="N66" s="356" t="str">
        <f>B66</f>
        <v>jan-nov</v>
      </c>
      <c r="O66" s="357"/>
      <c r="P66" s="131" t="str">
        <f>L66</f>
        <v>2024 / 2023</v>
      </c>
    </row>
    <row r="67" spans="1:16" ht="19.5" customHeight="1" thickBot="1" x14ac:dyDescent="0.3">
      <c r="A67" s="375"/>
      <c r="B67" s="99">
        <f>B6</f>
        <v>2023</v>
      </c>
      <c r="C67" s="134">
        <f>C6</f>
        <v>2024</v>
      </c>
      <c r="D67" s="99">
        <f>B67</f>
        <v>2023</v>
      </c>
      <c r="E67" s="134">
        <f>C67</f>
        <v>2024</v>
      </c>
      <c r="F67" s="131" t="str">
        <f>F38</f>
        <v>HL</v>
      </c>
      <c r="H67" s="25">
        <f>B67</f>
        <v>2023</v>
      </c>
      <c r="I67" s="134">
        <f>C67</f>
        <v>2024</v>
      </c>
      <c r="J67" s="99">
        <f>B67</f>
        <v>2023</v>
      </c>
      <c r="K67" s="134">
        <f>C67</f>
        <v>2024</v>
      </c>
      <c r="L67" s="26">
        <v>1000</v>
      </c>
      <c r="N67" s="25">
        <f>B67</f>
        <v>2023</v>
      </c>
      <c r="O67" s="134">
        <f>C67</f>
        <v>2024</v>
      </c>
      <c r="P67" s="132"/>
    </row>
    <row r="68" spans="1:16" ht="20.100000000000001" customHeight="1" x14ac:dyDescent="0.25">
      <c r="A68" s="38" t="s">
        <v>161</v>
      </c>
      <c r="B68" s="39">
        <v>217668.4500000001</v>
      </c>
      <c r="C68" s="147">
        <v>219442.81999999998</v>
      </c>
      <c r="D68" s="247">
        <f>B68/$B$96</f>
        <v>0.13060815862720143</v>
      </c>
      <c r="E68" s="246">
        <f>C68/$C$96</f>
        <v>0.12202446371106987</v>
      </c>
      <c r="F68" s="61">
        <f>(C68-B68)/B68</f>
        <v>8.1517096299435141E-3</v>
      </c>
      <c r="H68" s="19">
        <v>92286.939999999959</v>
      </c>
      <c r="I68" s="147">
        <v>94791.944999999963</v>
      </c>
      <c r="J68" s="245">
        <f>H68/$H$96</f>
        <v>0.19056504373845068</v>
      </c>
      <c r="K68" s="246">
        <f>I68/$I$96</f>
        <v>0.18517183838192872</v>
      </c>
      <c r="L68" s="58">
        <f>(I68-H68)/H68</f>
        <v>2.7143656513045136E-2</v>
      </c>
      <c r="N68" s="41">
        <f t="shared" ref="N68:N96" si="34">(H68/B68)*10</f>
        <v>4.2397940537546859</v>
      </c>
      <c r="O68" s="149">
        <f t="shared" ref="O68:O96" si="35">(I68/C68)*10</f>
        <v>4.3196649131650773</v>
      </c>
      <c r="P68" s="61">
        <f>(O68-N68)/N68</f>
        <v>1.8838381864246259E-2</v>
      </c>
    </row>
    <row r="69" spans="1:16" ht="20.100000000000001" customHeight="1" x14ac:dyDescent="0.25">
      <c r="A69" t="s">
        <v>163</v>
      </c>
      <c r="B69" s="19">
        <v>239214.12000000014</v>
      </c>
      <c r="C69" s="140">
        <v>267683.8899999999</v>
      </c>
      <c r="D69" s="247">
        <f t="shared" ref="D69:D95" si="36">B69/$B$96</f>
        <v>0.14353626228709951</v>
      </c>
      <c r="E69" s="215">
        <f t="shared" ref="E69:E95" si="37">C69/$C$96</f>
        <v>0.1488496325436531</v>
      </c>
      <c r="F69" s="52">
        <f t="shared" ref="F69:F96" si="38">(C69-B69)/B69</f>
        <v>0.11901375219823872</v>
      </c>
      <c r="H69" s="19">
        <v>73155.221000000034</v>
      </c>
      <c r="I69" s="140">
        <v>80340.637999999948</v>
      </c>
      <c r="J69" s="214">
        <f t="shared" ref="J69:J96" si="39">H69/$H$96</f>
        <v>0.15105959618512693</v>
      </c>
      <c r="K69" s="215">
        <f t="shared" ref="K69:K96" si="40">I69/$I$96</f>
        <v>0.15694185445015435</v>
      </c>
      <c r="L69" s="59">
        <f t="shared" ref="L69:L96" si="41">(I69-H69)/H69</f>
        <v>9.8221519965060469E-2</v>
      </c>
      <c r="N69" s="40">
        <f t="shared" si="34"/>
        <v>3.0581481143337186</v>
      </c>
      <c r="O69" s="143">
        <f t="shared" si="35"/>
        <v>3.0013251077604997</v>
      </c>
      <c r="P69" s="52">
        <f t="shared" ref="P69:P96" si="42">(O69-N69)/N69</f>
        <v>-1.8580854964769751E-2</v>
      </c>
    </row>
    <row r="70" spans="1:16" ht="20.100000000000001" customHeight="1" x14ac:dyDescent="0.25">
      <c r="A70" s="38" t="s">
        <v>164</v>
      </c>
      <c r="B70" s="19">
        <v>219907.52</v>
      </c>
      <c r="C70" s="140">
        <v>212816.06999999998</v>
      </c>
      <c r="D70" s="247">
        <f t="shared" si="36"/>
        <v>0.13195167354513002</v>
      </c>
      <c r="E70" s="215">
        <f t="shared" si="37"/>
        <v>0.1183395602136698</v>
      </c>
      <c r="F70" s="52">
        <f t="shared" si="38"/>
        <v>-3.224741927879507E-2</v>
      </c>
      <c r="H70" s="19">
        <v>83564.115999999951</v>
      </c>
      <c r="I70" s="140">
        <v>79263.736999999979</v>
      </c>
      <c r="J70" s="214">
        <f t="shared" si="39"/>
        <v>0.17255311987270316</v>
      </c>
      <c r="K70" s="215">
        <f t="shared" si="40"/>
        <v>0.15483817635888478</v>
      </c>
      <c r="L70" s="59">
        <f t="shared" si="41"/>
        <v>-5.1462029467289214E-2</v>
      </c>
      <c r="N70" s="40">
        <f t="shared" si="34"/>
        <v>3.7999662767330538</v>
      </c>
      <c r="O70" s="143">
        <f t="shared" si="35"/>
        <v>3.7245184069041399</v>
      </c>
      <c r="P70" s="52">
        <f t="shared" si="42"/>
        <v>-1.9854878789550376E-2</v>
      </c>
    </row>
    <row r="71" spans="1:16" ht="20.100000000000001" customHeight="1" x14ac:dyDescent="0.25">
      <c r="A71" s="38" t="s">
        <v>166</v>
      </c>
      <c r="B71" s="19">
        <v>116600.62999999999</v>
      </c>
      <c r="C71" s="140">
        <v>115838.03999999996</v>
      </c>
      <c r="D71" s="247">
        <f t="shared" si="36"/>
        <v>6.9964175235646756E-2</v>
      </c>
      <c r="E71" s="215">
        <f t="shared" si="37"/>
        <v>6.4413475493713832E-2</v>
      </c>
      <c r="F71" s="52">
        <f t="shared" si="38"/>
        <v>-6.5401876473568429E-3</v>
      </c>
      <c r="H71" s="19">
        <v>46405.081000000027</v>
      </c>
      <c r="I71" s="140">
        <v>47257.771999999968</v>
      </c>
      <c r="J71" s="214">
        <f t="shared" si="39"/>
        <v>9.582272735937887E-2</v>
      </c>
      <c r="K71" s="215">
        <f t="shared" si="40"/>
        <v>9.2315950675703876E-2</v>
      </c>
      <c r="L71" s="59">
        <f t="shared" si="41"/>
        <v>1.8374949070769645E-2</v>
      </c>
      <c r="N71" s="40">
        <f t="shared" si="34"/>
        <v>3.9798310695233834</v>
      </c>
      <c r="O71" s="143">
        <f t="shared" si="35"/>
        <v>4.0796418862059456</v>
      </c>
      <c r="P71" s="52">
        <f t="shared" si="42"/>
        <v>2.507915912484078E-2</v>
      </c>
    </row>
    <row r="72" spans="1:16" ht="20.100000000000001" customHeight="1" x14ac:dyDescent="0.25">
      <c r="A72" s="38" t="s">
        <v>168</v>
      </c>
      <c r="B72" s="19">
        <v>324388.24000000034</v>
      </c>
      <c r="C72" s="140">
        <v>339843.71</v>
      </c>
      <c r="D72" s="247">
        <f t="shared" si="36"/>
        <v>0.1946435080817579</v>
      </c>
      <c r="E72" s="215">
        <f t="shared" si="37"/>
        <v>0.18897518022385221</v>
      </c>
      <c r="F72" s="52">
        <f t="shared" si="38"/>
        <v>4.7644976279040401E-2</v>
      </c>
      <c r="H72" s="19">
        <v>41610.056000000041</v>
      </c>
      <c r="I72" s="140">
        <v>40810.053</v>
      </c>
      <c r="J72" s="214">
        <f t="shared" si="39"/>
        <v>8.5921389761101558E-2</v>
      </c>
      <c r="K72" s="215">
        <f t="shared" si="40"/>
        <v>7.9720619072368951E-2</v>
      </c>
      <c r="L72" s="59">
        <f t="shared" si="41"/>
        <v>-1.922619378354213E-2</v>
      </c>
      <c r="N72" s="40">
        <f t="shared" si="34"/>
        <v>1.2827239359848555</v>
      </c>
      <c r="O72" s="143">
        <f t="shared" si="35"/>
        <v>1.2008476778928761</v>
      </c>
      <c r="P72" s="52">
        <f t="shared" si="42"/>
        <v>-6.3829991625685298E-2</v>
      </c>
    </row>
    <row r="73" spans="1:16" ht="20.100000000000001" customHeight="1" x14ac:dyDescent="0.25">
      <c r="A73" s="38" t="s">
        <v>171</v>
      </c>
      <c r="B73" s="19">
        <v>52518.199999999983</v>
      </c>
      <c r="C73" s="140">
        <v>153626.82000000007</v>
      </c>
      <c r="D73" s="247">
        <f t="shared" si="36"/>
        <v>3.15126303164978E-2</v>
      </c>
      <c r="E73" s="215">
        <f t="shared" si="37"/>
        <v>8.5426492068125415E-2</v>
      </c>
      <c r="F73" s="52">
        <f t="shared" si="38"/>
        <v>1.9252110696863205</v>
      </c>
      <c r="H73" s="19">
        <v>10784.921</v>
      </c>
      <c r="I73" s="140">
        <v>32381.158000000003</v>
      </c>
      <c r="J73" s="214">
        <f t="shared" si="39"/>
        <v>2.2269986870089489E-2</v>
      </c>
      <c r="K73" s="215">
        <f t="shared" si="40"/>
        <v>6.3255148481189002E-2</v>
      </c>
      <c r="L73" s="59">
        <f t="shared" si="41"/>
        <v>2.0024473985483993</v>
      </c>
      <c r="N73" s="40">
        <f t="shared" si="34"/>
        <v>2.0535587662943517</v>
      </c>
      <c r="O73" s="143">
        <f t="shared" si="35"/>
        <v>2.1077802690962417</v>
      </c>
      <c r="P73" s="52">
        <f t="shared" si="42"/>
        <v>2.6403677212380298E-2</v>
      </c>
    </row>
    <row r="74" spans="1:16" ht="20.100000000000001" customHeight="1" x14ac:dyDescent="0.25">
      <c r="A74" s="38" t="s">
        <v>172</v>
      </c>
      <c r="B74" s="19">
        <v>90833.559999999954</v>
      </c>
      <c r="C74" s="140">
        <v>79544.810000000012</v>
      </c>
      <c r="D74" s="247">
        <f t="shared" si="36"/>
        <v>5.4503094100929225E-2</v>
      </c>
      <c r="E74" s="215">
        <f t="shared" si="37"/>
        <v>4.4232081875583577E-2</v>
      </c>
      <c r="F74" s="52">
        <f t="shared" si="38"/>
        <v>-0.12427950638508441</v>
      </c>
      <c r="H74" s="19">
        <v>32435.519999999971</v>
      </c>
      <c r="I74" s="140">
        <v>28837.474000000027</v>
      </c>
      <c r="J74" s="214">
        <f t="shared" si="39"/>
        <v>6.6976717263346142E-2</v>
      </c>
      <c r="K74" s="215">
        <f t="shared" si="40"/>
        <v>5.633271977773089E-2</v>
      </c>
      <c r="L74" s="59">
        <f t="shared" si="41"/>
        <v>-0.11092919120766206</v>
      </c>
      <c r="N74" s="40">
        <f t="shared" si="34"/>
        <v>3.5708740249749087</v>
      </c>
      <c r="O74" s="143">
        <f t="shared" si="35"/>
        <v>3.6253118210980735</v>
      </c>
      <c r="P74" s="52">
        <f t="shared" si="42"/>
        <v>1.5244950043721386E-2</v>
      </c>
    </row>
    <row r="75" spans="1:16" ht="20.100000000000001" customHeight="1" x14ac:dyDescent="0.25">
      <c r="A75" s="38" t="s">
        <v>176</v>
      </c>
      <c r="B75" s="19">
        <v>4967.5800000000017</v>
      </c>
      <c r="C75" s="140">
        <v>5042.6599999999971</v>
      </c>
      <c r="D75" s="247">
        <f t="shared" si="36"/>
        <v>2.9807097750423326E-3</v>
      </c>
      <c r="E75" s="215">
        <f t="shared" si="37"/>
        <v>2.8040465492435037E-3</v>
      </c>
      <c r="F75" s="52">
        <f t="shared" si="38"/>
        <v>1.5113999170621379E-2</v>
      </c>
      <c r="H75" s="19">
        <v>12472.722999999996</v>
      </c>
      <c r="I75" s="140">
        <v>12988.547000000004</v>
      </c>
      <c r="J75" s="214">
        <f t="shared" si="39"/>
        <v>2.5755161066480049E-2</v>
      </c>
      <c r="K75" s="215">
        <f t="shared" si="40"/>
        <v>2.5372547487026317E-2</v>
      </c>
      <c r="L75" s="59">
        <f t="shared" si="41"/>
        <v>4.1356165770698824E-2</v>
      </c>
      <c r="N75" s="40">
        <f t="shared" si="34"/>
        <v>25.108247879249035</v>
      </c>
      <c r="O75" s="143">
        <f t="shared" si="35"/>
        <v>25.757332439625142</v>
      </c>
      <c r="P75" s="52">
        <f t="shared" si="42"/>
        <v>2.5851447838881228E-2</v>
      </c>
    </row>
    <row r="76" spans="1:16" ht="20.100000000000001" customHeight="1" x14ac:dyDescent="0.25">
      <c r="A76" s="38" t="s">
        <v>177</v>
      </c>
      <c r="B76" s="19">
        <v>39915.890000000021</v>
      </c>
      <c r="C76" s="140">
        <v>35472.999999999993</v>
      </c>
      <c r="D76" s="247">
        <f t="shared" si="36"/>
        <v>2.3950833907559518E-2</v>
      </c>
      <c r="E76" s="215">
        <f t="shared" si="37"/>
        <v>1.9725292453053513E-2</v>
      </c>
      <c r="F76" s="52">
        <f t="shared" si="38"/>
        <v>-0.11130629932089767</v>
      </c>
      <c r="H76" s="19">
        <v>12635.70199999999</v>
      </c>
      <c r="I76" s="140">
        <v>12499.954000000002</v>
      </c>
      <c r="J76" s="214">
        <f t="shared" si="39"/>
        <v>2.6091699478778124E-2</v>
      </c>
      <c r="K76" s="215">
        <f t="shared" si="40"/>
        <v>2.4418102844809702E-2</v>
      </c>
      <c r="L76" s="59">
        <f t="shared" si="41"/>
        <v>-1.0743209993397184E-2</v>
      </c>
      <c r="N76" s="40">
        <f t="shared" si="34"/>
        <v>3.1655819273978314</v>
      </c>
      <c r="O76" s="143">
        <f t="shared" si="35"/>
        <v>3.5237938713951467</v>
      </c>
      <c r="P76" s="52">
        <f t="shared" si="42"/>
        <v>0.11315832356036108</v>
      </c>
    </row>
    <row r="77" spans="1:16" ht="20.100000000000001" customHeight="1" x14ac:dyDescent="0.25">
      <c r="A77" s="38" t="s">
        <v>182</v>
      </c>
      <c r="B77" s="19">
        <v>98730.169999999969</v>
      </c>
      <c r="C77" s="140">
        <v>87974.859999999986</v>
      </c>
      <c r="D77" s="247">
        <f t="shared" si="36"/>
        <v>5.9241317263253143E-2</v>
      </c>
      <c r="E77" s="215">
        <f t="shared" si="37"/>
        <v>4.8919737321806434E-2</v>
      </c>
      <c r="F77" s="52">
        <f t="shared" si="38"/>
        <v>-0.10893640717928457</v>
      </c>
      <c r="H77" s="19">
        <v>7723.6590000000042</v>
      </c>
      <c r="I77" s="140">
        <v>7086.5270000000073</v>
      </c>
      <c r="J77" s="214">
        <f t="shared" si="39"/>
        <v>1.5948729204325985E-2</v>
      </c>
      <c r="K77" s="215">
        <f t="shared" si="40"/>
        <v>1.3843214550911221E-2</v>
      </c>
      <c r="L77" s="59">
        <f t="shared" si="41"/>
        <v>-8.24909540931308E-2</v>
      </c>
      <c r="N77" s="40">
        <f t="shared" si="34"/>
        <v>0.7822997772616016</v>
      </c>
      <c r="O77" s="143">
        <f t="shared" si="35"/>
        <v>0.80551728073224649</v>
      </c>
      <c r="P77" s="52">
        <f t="shared" si="42"/>
        <v>2.967852496637096E-2</v>
      </c>
    </row>
    <row r="78" spans="1:16" ht="20.100000000000001" customHeight="1" x14ac:dyDescent="0.25">
      <c r="A78" s="38" t="s">
        <v>183</v>
      </c>
      <c r="B78" s="19">
        <v>16592.340000000004</v>
      </c>
      <c r="C78" s="140">
        <v>18513.109999999997</v>
      </c>
      <c r="D78" s="247">
        <f t="shared" si="36"/>
        <v>9.9559443489235979E-3</v>
      </c>
      <c r="E78" s="215">
        <f t="shared" si="37"/>
        <v>1.0294491837892187E-2</v>
      </c>
      <c r="F78" s="52">
        <f t="shared" si="38"/>
        <v>0.11576245424093243</v>
      </c>
      <c r="H78" s="19">
        <v>7037.7089999999989</v>
      </c>
      <c r="I78" s="140">
        <v>7030.6100000000015</v>
      </c>
      <c r="J78" s="214">
        <f t="shared" si="39"/>
        <v>1.453229810635707E-2</v>
      </c>
      <c r="K78" s="215">
        <f t="shared" si="40"/>
        <v>1.3733983184397922E-2</v>
      </c>
      <c r="L78" s="59">
        <f t="shared" si="41"/>
        <v>-1.0087089420715508E-3</v>
      </c>
      <c r="N78" s="40">
        <f t="shared" si="34"/>
        <v>4.2415409761371796</v>
      </c>
      <c r="O78" s="143">
        <f t="shared" si="35"/>
        <v>3.7976385383115008</v>
      </c>
      <c r="P78" s="52">
        <f t="shared" si="42"/>
        <v>-0.10465593526575946</v>
      </c>
    </row>
    <row r="79" spans="1:16" ht="20.100000000000001" customHeight="1" x14ac:dyDescent="0.25">
      <c r="A79" s="38" t="s">
        <v>184</v>
      </c>
      <c r="B79" s="19">
        <v>19049.609999999997</v>
      </c>
      <c r="C79" s="140">
        <v>14916.759999999998</v>
      </c>
      <c r="D79" s="247">
        <f t="shared" si="36"/>
        <v>1.1430386372789999E-2</v>
      </c>
      <c r="E79" s="215">
        <f t="shared" si="37"/>
        <v>8.2946876061232647E-3</v>
      </c>
      <c r="F79" s="52">
        <f t="shared" si="38"/>
        <v>-0.21695194809762505</v>
      </c>
      <c r="H79" s="19">
        <v>7340.8359999999975</v>
      </c>
      <c r="I79" s="140">
        <v>5794.9999999999973</v>
      </c>
      <c r="J79" s="214">
        <f t="shared" si="39"/>
        <v>1.5158230768262481E-2</v>
      </c>
      <c r="K79" s="215">
        <f t="shared" si="40"/>
        <v>1.1320274137462597E-2</v>
      </c>
      <c r="L79" s="59">
        <f t="shared" si="41"/>
        <v>-0.21058037531420137</v>
      </c>
      <c r="N79" s="40">
        <f t="shared" si="34"/>
        <v>3.8535361091381914</v>
      </c>
      <c r="O79" s="143">
        <f t="shared" si="35"/>
        <v>3.8848918934138501</v>
      </c>
      <c r="P79" s="52">
        <f t="shared" si="42"/>
        <v>8.1368860671377219E-3</v>
      </c>
    </row>
    <row r="80" spans="1:16" ht="20.100000000000001" customHeight="1" x14ac:dyDescent="0.25">
      <c r="A80" s="38" t="s">
        <v>185</v>
      </c>
      <c r="B80" s="19">
        <v>15095.939999999997</v>
      </c>
      <c r="C80" s="140">
        <v>22817.3</v>
      </c>
      <c r="D80" s="247">
        <f t="shared" si="36"/>
        <v>9.0580556169105528E-3</v>
      </c>
      <c r="E80" s="215">
        <f t="shared" si="37"/>
        <v>1.2687901093481184E-2</v>
      </c>
      <c r="F80" s="52">
        <f t="shared" si="38"/>
        <v>0.51148586971066423</v>
      </c>
      <c r="H80" s="19">
        <v>4013.0229999999997</v>
      </c>
      <c r="I80" s="140">
        <v>5314.2169999999978</v>
      </c>
      <c r="J80" s="214">
        <f t="shared" si="39"/>
        <v>8.2865669131342839E-3</v>
      </c>
      <c r="K80" s="215">
        <f t="shared" si="40"/>
        <v>1.0381085982047294E-2</v>
      </c>
      <c r="L80" s="59">
        <f t="shared" si="41"/>
        <v>0.32424284635298584</v>
      </c>
      <c r="N80" s="40">
        <f t="shared" si="34"/>
        <v>2.6583458863773974</v>
      </c>
      <c r="O80" s="143">
        <f t="shared" si="35"/>
        <v>2.3290297274436496</v>
      </c>
      <c r="P80" s="52">
        <f t="shared" si="42"/>
        <v>-0.12388010176603326</v>
      </c>
    </row>
    <row r="81" spans="1:16" ht="20.100000000000001" customHeight="1" x14ac:dyDescent="0.25">
      <c r="A81" s="38" t="s">
        <v>196</v>
      </c>
      <c r="B81" s="19">
        <v>11242.170000000007</v>
      </c>
      <c r="C81" s="140">
        <v>12137.009999999998</v>
      </c>
      <c r="D81" s="247">
        <f t="shared" si="36"/>
        <v>6.7456681143912471E-3</v>
      </c>
      <c r="E81" s="215">
        <f t="shared" si="37"/>
        <v>6.748966023613313E-3</v>
      </c>
      <c r="F81" s="52">
        <f t="shared" ref="F81:F86" si="43">(C81-B81)/B81</f>
        <v>7.9596732659263328E-2</v>
      </c>
      <c r="H81" s="19">
        <v>4015.5380000000014</v>
      </c>
      <c r="I81" s="140">
        <v>4457.4189999999981</v>
      </c>
      <c r="J81" s="214">
        <f t="shared" si="39"/>
        <v>8.2917601840890101E-3</v>
      </c>
      <c r="K81" s="215">
        <f t="shared" si="40"/>
        <v>8.7073692882716804E-3</v>
      </c>
      <c r="L81" s="59">
        <f>(I81-H81)/H81</f>
        <v>0.1100427887869562</v>
      </c>
      <c r="N81" s="40">
        <f t="shared" si="34"/>
        <v>3.5718531208832447</v>
      </c>
      <c r="O81" s="143">
        <f t="shared" si="35"/>
        <v>3.6725841043222331</v>
      </c>
      <c r="P81" s="52">
        <f>(O81-N81)/N81</f>
        <v>2.8201322963156947E-2</v>
      </c>
    </row>
    <row r="82" spans="1:16" ht="20.100000000000001" customHeight="1" x14ac:dyDescent="0.25">
      <c r="A82" s="38" t="s">
        <v>197</v>
      </c>
      <c r="B82" s="19">
        <v>14156.169999999996</v>
      </c>
      <c r="C82" s="140">
        <v>14210.46</v>
      </c>
      <c r="D82" s="247">
        <f t="shared" si="36"/>
        <v>8.4941630122033242E-3</v>
      </c>
      <c r="E82" s="215">
        <f t="shared" si="37"/>
        <v>7.9019389223471057E-3</v>
      </c>
      <c r="F82" s="52">
        <f>(C82-B82)/B82</f>
        <v>3.8350768604786963E-3</v>
      </c>
      <c r="H82" s="19">
        <v>3646.6939999999972</v>
      </c>
      <c r="I82" s="140">
        <v>3567.3999999999992</v>
      </c>
      <c r="J82" s="214">
        <f t="shared" si="39"/>
        <v>7.5301272488907476E-3</v>
      </c>
      <c r="K82" s="215">
        <f t="shared" si="40"/>
        <v>6.9687568521111434E-3</v>
      </c>
      <c r="L82" s="59">
        <f>(I82-H82)/H82</f>
        <v>-2.1744078335061322E-2</v>
      </c>
      <c r="N82" s="40">
        <f t="shared" si="34"/>
        <v>2.5760456394632154</v>
      </c>
      <c r="O82" s="143">
        <f t="shared" si="35"/>
        <v>2.5104043078126952</v>
      </c>
      <c r="P82" s="52">
        <f>(O82-N82)/N82</f>
        <v>-2.5481431945514079E-2</v>
      </c>
    </row>
    <row r="83" spans="1:16" ht="20.100000000000001" customHeight="1" x14ac:dyDescent="0.25">
      <c r="A83" s="38" t="s">
        <v>198</v>
      </c>
      <c r="B83" s="19">
        <v>9208.1800000000021</v>
      </c>
      <c r="C83" s="140">
        <v>12041.520000000004</v>
      </c>
      <c r="D83" s="247">
        <f t="shared" si="36"/>
        <v>5.5252078751322183E-3</v>
      </c>
      <c r="E83" s="215">
        <f t="shared" si="37"/>
        <v>6.6958673802411158E-3</v>
      </c>
      <c r="F83" s="52">
        <f>(C83-B83)/B83</f>
        <v>0.30769815533579942</v>
      </c>
      <c r="H83" s="19">
        <v>2973.9729999999995</v>
      </c>
      <c r="I83" s="140">
        <v>3533.7950000000005</v>
      </c>
      <c r="J83" s="214">
        <f t="shared" si="39"/>
        <v>6.1410129626355749E-3</v>
      </c>
      <c r="K83" s="215">
        <f t="shared" si="40"/>
        <v>6.9031109828463603E-3</v>
      </c>
      <c r="L83" s="59">
        <f>(I83-H83)/H83</f>
        <v>0.18824044468460241</v>
      </c>
      <c r="N83" s="40">
        <f t="shared" si="34"/>
        <v>3.2297077163999823</v>
      </c>
      <c r="O83" s="143">
        <f t="shared" si="35"/>
        <v>2.9346751905075101</v>
      </c>
      <c r="P83" s="52">
        <f>(O83-N83)/N83</f>
        <v>-9.1349605536854089E-2</v>
      </c>
    </row>
    <row r="84" spans="1:16" ht="20.100000000000001" customHeight="1" x14ac:dyDescent="0.25">
      <c r="A84" s="38" t="s">
        <v>199</v>
      </c>
      <c r="B84" s="19">
        <v>22107.490000000013</v>
      </c>
      <c r="C84" s="140">
        <v>29476.989999999987</v>
      </c>
      <c r="D84" s="247">
        <f t="shared" si="36"/>
        <v>1.3265213956222271E-2</v>
      </c>
      <c r="E84" s="215">
        <f t="shared" si="37"/>
        <v>1.6391121370781546E-2</v>
      </c>
      <c r="F84" s="52">
        <f t="shared" si="43"/>
        <v>0.33334856195795953</v>
      </c>
      <c r="H84" s="19">
        <v>2580.6030000000005</v>
      </c>
      <c r="I84" s="140">
        <v>3369.3039999999996</v>
      </c>
      <c r="J84" s="214">
        <f t="shared" si="39"/>
        <v>5.3287358272641541E-3</v>
      </c>
      <c r="K84" s="215">
        <f t="shared" si="40"/>
        <v>6.5817851479636393E-3</v>
      </c>
      <c r="L84" s="59">
        <f t="shared" si="41"/>
        <v>0.30562663067507823</v>
      </c>
      <c r="N84" s="40">
        <f t="shared" si="34"/>
        <v>1.1672980514748617</v>
      </c>
      <c r="O84" s="143">
        <f t="shared" si="35"/>
        <v>1.143028511391428</v>
      </c>
      <c r="P84" s="52">
        <f t="shared" si="42"/>
        <v>-2.0791210996000092E-2</v>
      </c>
    </row>
    <row r="85" spans="1:16" ht="20.100000000000001" customHeight="1" x14ac:dyDescent="0.25">
      <c r="A85" s="38" t="s">
        <v>200</v>
      </c>
      <c r="B85" s="19">
        <v>5745.6000000000067</v>
      </c>
      <c r="C85" s="140">
        <v>4620.9800000000023</v>
      </c>
      <c r="D85" s="247">
        <f t="shared" si="36"/>
        <v>3.447547112171971E-3</v>
      </c>
      <c r="E85" s="215">
        <f t="shared" si="37"/>
        <v>2.5695650754013278E-3</v>
      </c>
      <c r="F85" s="52">
        <f t="shared" si="43"/>
        <v>-0.19573586744639432</v>
      </c>
      <c r="H85" s="19">
        <v>3927.5959999999995</v>
      </c>
      <c r="I85" s="140">
        <v>3328.8529999999996</v>
      </c>
      <c r="J85" s="214">
        <f t="shared" si="39"/>
        <v>8.110167088939824E-3</v>
      </c>
      <c r="K85" s="215">
        <f t="shared" si="40"/>
        <v>6.5027659229188592E-3</v>
      </c>
      <c r="L85" s="59">
        <f t="shared" si="41"/>
        <v>-0.15244515983823184</v>
      </c>
      <c r="N85" s="40">
        <f t="shared" si="34"/>
        <v>6.8358326371484175</v>
      </c>
      <c r="O85" s="143">
        <f t="shared" si="35"/>
        <v>7.2037814489567111</v>
      </c>
      <c r="P85" s="52">
        <f t="shared" si="42"/>
        <v>5.382648045078299E-2</v>
      </c>
    </row>
    <row r="86" spans="1:16" ht="20.100000000000001" customHeight="1" x14ac:dyDescent="0.25">
      <c r="A86" s="38" t="s">
        <v>201</v>
      </c>
      <c r="B86" s="19">
        <v>9481.44</v>
      </c>
      <c r="C86" s="140">
        <v>14044.55</v>
      </c>
      <c r="D86" s="247">
        <f t="shared" si="36"/>
        <v>5.6891727741631469E-3</v>
      </c>
      <c r="E86" s="215">
        <f t="shared" si="37"/>
        <v>7.809682184239641E-3</v>
      </c>
      <c r="F86" s="52">
        <f t="shared" si="43"/>
        <v>0.48126761335830831</v>
      </c>
      <c r="H86" s="19">
        <v>2106.1750000000011</v>
      </c>
      <c r="I86" s="140">
        <v>3241.4339999999993</v>
      </c>
      <c r="J86" s="214">
        <f t="shared" si="39"/>
        <v>4.3490804982355222E-3</v>
      </c>
      <c r="K86" s="215">
        <f t="shared" si="40"/>
        <v>6.3319968038812674E-3</v>
      </c>
      <c r="L86" s="59">
        <f t="shared" si="41"/>
        <v>0.53901456431682915</v>
      </c>
      <c r="N86" s="40">
        <f t="shared" si="34"/>
        <v>2.2213661637894679</v>
      </c>
      <c r="O86" s="143">
        <f t="shared" si="35"/>
        <v>2.3079657233588828</v>
      </c>
      <c r="P86" s="52">
        <f t="shared" si="42"/>
        <v>3.8984819783913147E-2</v>
      </c>
    </row>
    <row r="87" spans="1:16" ht="20.100000000000001" customHeight="1" x14ac:dyDescent="0.25">
      <c r="A87" s="38" t="s">
        <v>202</v>
      </c>
      <c r="B87" s="19">
        <v>6732.2100000000009</v>
      </c>
      <c r="C87" s="140">
        <v>10267.43</v>
      </c>
      <c r="D87" s="247">
        <f t="shared" si="36"/>
        <v>4.0395452422784814E-3</v>
      </c>
      <c r="E87" s="215">
        <f t="shared" si="37"/>
        <v>5.7093580890044621E-3</v>
      </c>
      <c r="F87" s="52">
        <f t="shared" ref="F87:F88" si="44">(C87-B87)/B87</f>
        <v>0.52512027996749933</v>
      </c>
      <c r="H87" s="19">
        <v>1739.0680000000007</v>
      </c>
      <c r="I87" s="140">
        <v>2860.3900000000003</v>
      </c>
      <c r="J87" s="214">
        <f t="shared" si="39"/>
        <v>3.5910343271121593E-3</v>
      </c>
      <c r="K87" s="215">
        <f t="shared" si="40"/>
        <v>5.5876443382323823E-3</v>
      </c>
      <c r="L87" s="59">
        <f t="shared" ref="L87:L88" si="45">(I87-H87)/H87</f>
        <v>0.64478329772038767</v>
      </c>
      <c r="N87" s="40">
        <f t="shared" si="34"/>
        <v>2.5832052179002147</v>
      </c>
      <c r="O87" s="143">
        <f t="shared" si="35"/>
        <v>2.7858870233349537</v>
      </c>
      <c r="P87" s="52">
        <f t="shared" ref="P87:P88" si="46">(O87-N87)/N87</f>
        <v>7.8461364211508927E-2</v>
      </c>
    </row>
    <row r="88" spans="1:16" ht="20.100000000000001" customHeight="1" x14ac:dyDescent="0.25">
      <c r="A88" s="38" t="s">
        <v>203</v>
      </c>
      <c r="B88" s="19">
        <v>5802.4900000000043</v>
      </c>
      <c r="C88" s="140">
        <v>7649.4100000000008</v>
      </c>
      <c r="D88" s="247">
        <f t="shared" si="36"/>
        <v>3.4816829648612385E-3</v>
      </c>
      <c r="E88" s="215">
        <f t="shared" si="37"/>
        <v>4.253568893054214E-3</v>
      </c>
      <c r="F88" s="52">
        <f t="shared" si="44"/>
        <v>0.31829783420565916</v>
      </c>
      <c r="H88" s="19">
        <v>2140.7079999999996</v>
      </c>
      <c r="I88" s="140">
        <v>2644.0329999999999</v>
      </c>
      <c r="J88" s="214">
        <f t="shared" si="39"/>
        <v>4.4203883415275379E-3</v>
      </c>
      <c r="K88" s="215">
        <f t="shared" si="40"/>
        <v>5.165000584727809E-3</v>
      </c>
      <c r="L88" s="59">
        <f t="shared" si="45"/>
        <v>0.23512081049820918</v>
      </c>
      <c r="N88" s="40">
        <f t="shared" si="34"/>
        <v>3.6892920108436171</v>
      </c>
      <c r="O88" s="143">
        <f t="shared" si="35"/>
        <v>3.4565188687755</v>
      </c>
      <c r="P88" s="52">
        <f t="shared" si="46"/>
        <v>-6.3094258026729022E-2</v>
      </c>
    </row>
    <row r="89" spans="1:16" ht="20.100000000000001" customHeight="1" x14ac:dyDescent="0.25">
      <c r="A89" s="38" t="s">
        <v>204</v>
      </c>
      <c r="B89" s="19">
        <v>2546.42</v>
      </c>
      <c r="C89" s="140">
        <v>3619.1299999999997</v>
      </c>
      <c r="D89" s="247">
        <f t="shared" si="36"/>
        <v>1.5279349271402362E-3</v>
      </c>
      <c r="E89" s="215">
        <f t="shared" si="37"/>
        <v>2.0124713916392632E-3</v>
      </c>
      <c r="F89" s="52">
        <f t="shared" ref="F89:F94" si="47">(C89-B89)/B89</f>
        <v>0.42126200705303901</v>
      </c>
      <c r="H89" s="19">
        <v>2022.5580000000007</v>
      </c>
      <c r="I89" s="140">
        <v>2562.9410000000012</v>
      </c>
      <c r="J89" s="214">
        <f t="shared" si="39"/>
        <v>4.1764181771933671E-3</v>
      </c>
      <c r="K89" s="215">
        <f t="shared" si="40"/>
        <v>5.0065909781091544E-3</v>
      </c>
      <c r="L89" s="59">
        <f t="shared" ref="L89:L94" si="48">(I89-H89)/H89</f>
        <v>0.26717799934538355</v>
      </c>
      <c r="N89" s="40">
        <f t="shared" si="34"/>
        <v>7.9427509994423575</v>
      </c>
      <c r="O89" s="143">
        <f t="shared" si="35"/>
        <v>7.0816494571899913</v>
      </c>
      <c r="P89" s="52">
        <f t="shared" ref="P89:P92" si="49">(O89-N89)/N89</f>
        <v>-0.10841351344298999</v>
      </c>
    </row>
    <row r="90" spans="1:16" ht="20.100000000000001" customHeight="1" x14ac:dyDescent="0.25">
      <c r="A90" s="38" t="s">
        <v>205</v>
      </c>
      <c r="B90" s="19">
        <v>42391.48</v>
      </c>
      <c r="C90" s="140">
        <v>37290.359999999993</v>
      </c>
      <c r="D90" s="247">
        <f t="shared" si="36"/>
        <v>2.5436268528038101E-2</v>
      </c>
      <c r="E90" s="215">
        <f t="shared" si="37"/>
        <v>2.0735862675264248E-2</v>
      </c>
      <c r="F90" s="52">
        <f t="shared" si="47"/>
        <v>-0.12033361420738341</v>
      </c>
      <c r="H90" s="19">
        <v>2304.626000000002</v>
      </c>
      <c r="I90" s="140">
        <v>2213.3900000000003</v>
      </c>
      <c r="J90" s="214">
        <f t="shared" si="39"/>
        <v>4.7588657126433195E-3</v>
      </c>
      <c r="K90" s="215">
        <f t="shared" si="40"/>
        <v>4.3237586838858243E-3</v>
      </c>
      <c r="L90" s="59">
        <f t="shared" si="48"/>
        <v>-3.9588202163822507E-2</v>
      </c>
      <c r="N90" s="40">
        <f t="shared" si="34"/>
        <v>0.54365311142710793</v>
      </c>
      <c r="O90" s="143">
        <f t="shared" si="35"/>
        <v>0.59355554625914064</v>
      </c>
      <c r="P90" s="52">
        <f t="shared" si="49"/>
        <v>9.179094864561177E-2</v>
      </c>
    </row>
    <row r="91" spans="1:16" ht="20.100000000000001" customHeight="1" x14ac:dyDescent="0.25">
      <c r="A91" s="38" t="s">
        <v>206</v>
      </c>
      <c r="B91" s="19">
        <v>3078.71</v>
      </c>
      <c r="C91" s="140">
        <v>4504.8700000000008</v>
      </c>
      <c r="D91" s="247">
        <f t="shared" si="36"/>
        <v>1.8473262617855328E-3</v>
      </c>
      <c r="E91" s="215">
        <f t="shared" si="37"/>
        <v>2.5050003724801178E-3</v>
      </c>
      <c r="F91" s="52">
        <f t="shared" si="47"/>
        <v>0.46323297744834713</v>
      </c>
      <c r="H91" s="19">
        <v>1073.6750000000002</v>
      </c>
      <c r="I91" s="140">
        <v>1664.2640000000001</v>
      </c>
      <c r="J91" s="214">
        <f t="shared" si="39"/>
        <v>2.2170517663266456E-3</v>
      </c>
      <c r="K91" s="215">
        <f t="shared" si="40"/>
        <v>3.2510655249542815E-3</v>
      </c>
      <c r="L91" s="59">
        <f t="shared" si="48"/>
        <v>0.5500631010315038</v>
      </c>
      <c r="N91" s="40">
        <f t="shared" si="34"/>
        <v>3.4874184317457639</v>
      </c>
      <c r="O91" s="143">
        <f t="shared" si="35"/>
        <v>3.6943663191168663</v>
      </c>
      <c r="P91" s="52">
        <f t="shared" si="49"/>
        <v>5.9341283938648709E-2</v>
      </c>
    </row>
    <row r="92" spans="1:16" ht="20.100000000000001" customHeight="1" x14ac:dyDescent="0.25">
      <c r="A92" s="38" t="s">
        <v>207</v>
      </c>
      <c r="B92" s="19">
        <v>4932.0499999999984</v>
      </c>
      <c r="C92" s="140">
        <v>4197.9100000000008</v>
      </c>
      <c r="D92" s="247">
        <f t="shared" si="36"/>
        <v>2.9593906179663995E-3</v>
      </c>
      <c r="E92" s="215">
        <f t="shared" si="37"/>
        <v>2.3343106712597726E-3</v>
      </c>
      <c r="F92" s="52">
        <f t="shared" si="47"/>
        <v>-0.14885088350685777</v>
      </c>
      <c r="H92" s="19">
        <v>1974.9139999999998</v>
      </c>
      <c r="I92" s="140">
        <v>1624.9549999999999</v>
      </c>
      <c r="J92" s="214">
        <f t="shared" si="39"/>
        <v>4.078037182614124E-3</v>
      </c>
      <c r="K92" s="215">
        <f t="shared" si="40"/>
        <v>3.1742771459949163E-3</v>
      </c>
      <c r="L92" s="59">
        <f t="shared" si="48"/>
        <v>-0.17720214652384858</v>
      </c>
      <c r="N92" s="40">
        <f t="shared" si="34"/>
        <v>4.0042456990500916</v>
      </c>
      <c r="O92" s="143">
        <f t="shared" si="35"/>
        <v>3.8708666931878</v>
      </c>
      <c r="P92" s="52">
        <f t="shared" si="49"/>
        <v>-3.3309396047783123E-2</v>
      </c>
    </row>
    <row r="93" spans="1:16" ht="20.100000000000001" customHeight="1" x14ac:dyDescent="0.25">
      <c r="A93" s="38" t="s">
        <v>208</v>
      </c>
      <c r="B93" s="19">
        <v>5890.420000000001</v>
      </c>
      <c r="C93" s="140">
        <v>7853.9299999999985</v>
      </c>
      <c r="D93" s="247">
        <f t="shared" si="36"/>
        <v>3.5344438284043446E-3</v>
      </c>
      <c r="E93" s="215">
        <f t="shared" si="37"/>
        <v>4.3672952994054798E-3</v>
      </c>
      <c r="F93" s="52">
        <f t="shared" si="47"/>
        <v>0.33333955812998006</v>
      </c>
      <c r="H93" s="19">
        <v>1310.001</v>
      </c>
      <c r="I93" s="140">
        <v>1604.9129999999993</v>
      </c>
      <c r="J93" s="214">
        <f t="shared" si="39"/>
        <v>2.7050457828855768E-3</v>
      </c>
      <c r="K93" s="215">
        <f t="shared" si="40"/>
        <v>3.1351259925414166E-3</v>
      </c>
      <c r="L93" s="59">
        <f t="shared" si="48"/>
        <v>0.22512349227214282</v>
      </c>
      <c r="N93" s="40">
        <f t="shared" ref="N93:N94" si="50">(H93/B93)*10</f>
        <v>2.2239517725391393</v>
      </c>
      <c r="O93" s="143">
        <f t="shared" ref="O93:O94" si="51">(I93/C93)*10</f>
        <v>2.0434521316079972</v>
      </c>
      <c r="P93" s="52">
        <f t="shared" ref="P93:P94" si="52">(O93-N93)/N93</f>
        <v>-8.1161670482207141E-2</v>
      </c>
    </row>
    <row r="94" spans="1:16" ht="20.100000000000001" customHeight="1" x14ac:dyDescent="0.25">
      <c r="A94" s="38" t="s">
        <v>209</v>
      </c>
      <c r="B94" s="19">
        <v>2263.6999999999994</v>
      </c>
      <c r="C94" s="140">
        <v>1679.5399999999993</v>
      </c>
      <c r="D94" s="247">
        <f t="shared" si="36"/>
        <v>1.3582937200333611E-3</v>
      </c>
      <c r="E94" s="215">
        <f t="shared" si="37"/>
        <v>9.3393334893021433E-4</v>
      </c>
      <c r="F94" s="52">
        <f t="shared" si="47"/>
        <v>-0.25805539603304334</v>
      </c>
      <c r="H94" s="19">
        <v>1817.271</v>
      </c>
      <c r="I94" s="140">
        <v>1414.6340000000005</v>
      </c>
      <c r="J94" s="214">
        <f t="shared" si="39"/>
        <v>3.7525171773992957E-3</v>
      </c>
      <c r="K94" s="215">
        <f t="shared" si="40"/>
        <v>2.7634244493831362E-3</v>
      </c>
      <c r="L94" s="59">
        <f t="shared" si="48"/>
        <v>-0.22156134115385073</v>
      </c>
      <c r="N94" s="40">
        <f t="shared" si="50"/>
        <v>8.0278791359279076</v>
      </c>
      <c r="O94" s="143">
        <f t="shared" si="51"/>
        <v>8.4227467044547986</v>
      </c>
      <c r="P94" s="52">
        <f t="shared" si="52"/>
        <v>4.9187034563052123E-2</v>
      </c>
    </row>
    <row r="95" spans="1:16" ht="20.100000000000001" customHeight="1" thickBot="1" x14ac:dyDescent="0.3">
      <c r="A95" s="8" t="s">
        <v>17</v>
      </c>
      <c r="B95" s="19">
        <f>B96-SUM(B68:B94)</f>
        <v>65515.429999999236</v>
      </c>
      <c r="C95" s="140">
        <f>C96-SUM(C68:C94)</f>
        <v>61223.089999999152</v>
      </c>
      <c r="D95" s="247">
        <f t="shared" si="36"/>
        <v>3.9311391586466515E-2</v>
      </c>
      <c r="E95" s="215">
        <f t="shared" si="37"/>
        <v>3.4044015311070382E-2</v>
      </c>
      <c r="F95" s="52">
        <f t="shared" si="38"/>
        <v>-6.5516474516005369E-2</v>
      </c>
      <c r="H95" s="19">
        <f>H96-SUM(H68:H94)</f>
        <v>19181.620999999926</v>
      </c>
      <c r="I95" s="140">
        <f>I96-SUM(I68:I94)</f>
        <v>19428.041000000027</v>
      </c>
      <c r="J95" s="214">
        <f t="shared" si="39"/>
        <v>3.9608491134708462E-2</v>
      </c>
      <c r="K95" s="215">
        <f t="shared" si="40"/>
        <v>3.7951811919562269E-2</v>
      </c>
      <c r="L95" s="59">
        <f t="shared" si="41"/>
        <v>1.2846672343286372E-2</v>
      </c>
      <c r="N95" s="40">
        <f t="shared" si="34"/>
        <v>2.9278020460218528</v>
      </c>
      <c r="O95" s="143">
        <f t="shared" si="35"/>
        <v>3.1733192493224855</v>
      </c>
      <c r="P95" s="52">
        <f t="shared" si="42"/>
        <v>8.3857173210951513E-2</v>
      </c>
    </row>
    <row r="96" spans="1:16" s="1" customFormat="1" ht="26.25" customHeight="1" thickBot="1" x14ac:dyDescent="0.3">
      <c r="A96" s="12" t="s">
        <v>18</v>
      </c>
      <c r="B96" s="17">
        <v>1666576.2099999995</v>
      </c>
      <c r="C96" s="145">
        <v>1798351.0299999989</v>
      </c>
      <c r="D96" s="243">
        <f>SUM(D68:D95)</f>
        <v>1</v>
      </c>
      <c r="E96" s="244">
        <f>SUM(E68:E95)</f>
        <v>1.0000000000000002</v>
      </c>
      <c r="F96" s="57">
        <f t="shared" si="38"/>
        <v>7.9069183400859541E-2</v>
      </c>
      <c r="H96" s="17">
        <v>484280.52799999982</v>
      </c>
      <c r="I96" s="145">
        <v>511913.39800000004</v>
      </c>
      <c r="J96" s="255">
        <f t="shared" si="39"/>
        <v>1</v>
      </c>
      <c r="K96" s="244">
        <f t="shared" si="40"/>
        <v>1</v>
      </c>
      <c r="L96" s="60">
        <f t="shared" si="41"/>
        <v>5.7059634658695672E-2</v>
      </c>
      <c r="N96" s="37">
        <f t="shared" si="34"/>
        <v>2.9058408796078994</v>
      </c>
      <c r="O96" s="150">
        <f t="shared" si="35"/>
        <v>2.8465710501469803</v>
      </c>
      <c r="P96" s="57">
        <f t="shared" si="42"/>
        <v>-2.0396791123991852E-2</v>
      </c>
    </row>
  </sheetData>
  <customSheetViews>
    <customSheetView guid="{D2454DF7-9151-402B-B9E4-208D72282370}" showGridLines="0" fitToPage="1" hiddenColumns="1" topLeftCell="A25">
      <selection activeCell="N7" sqref="N7:N10"/>
      <pageMargins left="0.31496062992125984" right="0.31496062992125984" top="0.35433070866141736" bottom="0.35433070866141736" header="0.31496062992125984" footer="0.31496062992125984"/>
      <printOptions horizontalCentered="1"/>
      <pageSetup paperSize="9" scale="44" orientation="portrait" r:id="rId1"/>
    </customSheetView>
  </customSheetViews>
  <mergeCells count="33">
    <mergeCell ref="H4:I4"/>
    <mergeCell ref="J4:K4"/>
    <mergeCell ref="H5:I5"/>
    <mergeCell ref="J5:K5"/>
    <mergeCell ref="A4:A6"/>
    <mergeCell ref="B4:C4"/>
    <mergeCell ref="D5:E5"/>
    <mergeCell ref="D4:E4"/>
    <mergeCell ref="B5:C5"/>
    <mergeCell ref="A36:A38"/>
    <mergeCell ref="B36:C36"/>
    <mergeCell ref="D36:E36"/>
    <mergeCell ref="H36:I36"/>
    <mergeCell ref="J36:K36"/>
    <mergeCell ref="B37:C37"/>
    <mergeCell ref="D37:E37"/>
    <mergeCell ref="H37:I37"/>
    <mergeCell ref="J37:K37"/>
    <mergeCell ref="A65:A67"/>
    <mergeCell ref="B65:C65"/>
    <mergeCell ref="D65:E65"/>
    <mergeCell ref="H65:I65"/>
    <mergeCell ref="J65:K65"/>
    <mergeCell ref="B66:C66"/>
    <mergeCell ref="D66:E66"/>
    <mergeCell ref="H66:I66"/>
    <mergeCell ref="J66:K66"/>
    <mergeCell ref="N66:O66"/>
    <mergeCell ref="N4:O4"/>
    <mergeCell ref="N5:O5"/>
    <mergeCell ref="N36:O36"/>
    <mergeCell ref="N37:O37"/>
    <mergeCell ref="N65:O65"/>
  </mergeCells>
  <conditionalFormatting sqref="Q7:Q33">
    <cfRule type="cellIs" dxfId="3" priority="27" operator="greaterThan">
      <formula>0</formula>
    </cfRule>
    <cfRule type="cellIs" dxfId="2" priority="28" operator="lessThan">
      <formula>0</formula>
    </cfRule>
  </conditionalFormatting>
  <printOptions horizontalCentered="1"/>
  <pageMargins left="0.31496062992125984" right="0.31496062992125984" top="0.35433070866141736" bottom="0.35433070866141736" header="0.31496062992125984" footer="0.31496062992125984"/>
  <pageSetup paperSize="9" scale="82" fitToHeight="3" orientation="landscape" r:id="rId2"/>
  <ignoredErrors>
    <ignoredError sqref="L28:L31 N28:P31 F28:F31 D7:E18 D39:E46 J39:K46 J68:L92 D68:F92 P82:Q92 L59:L60 P59:P60 D94:F96 D93:E93 J94:L95 J93:K93 P95:Q96 Q93 Q94" evalError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50" id="{B666C80E-09AD-47EE-AB05-0B5F8A38A52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F7:F33 F68:F96 F39:F62</xm:sqref>
        </x14:conditionalFormatting>
        <x14:conditionalFormatting xmlns:xm="http://schemas.microsoft.com/office/excel/2006/main">
          <x14:cfRule type="iconSet" priority="249" id="{E489B013-DFD0-4B47-944A-DED4BCDCCC5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L7:L33 L68:L96 L39:L62</xm:sqref>
        </x14:conditionalFormatting>
        <x14:conditionalFormatting xmlns:xm="http://schemas.microsoft.com/office/excel/2006/main">
          <x14:cfRule type="iconSet" priority="1" id="{5808023C-AE2D-4A8A-84ED-44A967D2F94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P7:P33 P68:P96 P39:P62</xm:sqref>
        </x14:conditionalFormatting>
      </x14:conditionalFormatting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E9DEB2-36B7-4337-B9A2-89D39A116A98}">
  <sheetPr codeName="Folha26">
    <pageSetUpPr fitToPage="1"/>
  </sheetPr>
  <dimension ref="A1:Q96"/>
  <sheetViews>
    <sheetView showGridLines="0" zoomScaleNormal="100" workbookViewId="0"/>
  </sheetViews>
  <sheetFormatPr defaultRowHeight="15" x14ac:dyDescent="0.25"/>
  <cols>
    <col min="1" max="1" width="32.28515625" customWidth="1"/>
    <col min="2" max="5" width="9.7109375" customWidth="1"/>
    <col min="6" max="6" width="11" customWidth="1"/>
    <col min="7" max="7" width="1.85546875" customWidth="1"/>
    <col min="8" max="11" width="9.7109375" customWidth="1"/>
    <col min="12" max="12" width="10.85546875" customWidth="1"/>
    <col min="13" max="13" width="1.85546875" customWidth="1"/>
    <col min="14" max="15" width="9.7109375" style="34" customWidth="1"/>
    <col min="16" max="16" width="10.85546875" customWidth="1"/>
    <col min="17" max="17" width="1.85546875" customWidth="1"/>
  </cols>
  <sheetData>
    <row r="1" spans="1:17" ht="15.75" x14ac:dyDescent="0.25">
      <c r="A1" s="4" t="s">
        <v>160</v>
      </c>
    </row>
    <row r="3" spans="1:17" ht="8.25" customHeight="1" thickBot="1" x14ac:dyDescent="0.3"/>
    <row r="4" spans="1:17" x14ac:dyDescent="0.25">
      <c r="A4" s="373" t="s">
        <v>3</v>
      </c>
      <c r="B4" s="367" t="s">
        <v>1</v>
      </c>
      <c r="C4" s="359"/>
      <c r="D4" s="367" t="s">
        <v>104</v>
      </c>
      <c r="E4" s="359"/>
      <c r="F4" s="130" t="s">
        <v>0</v>
      </c>
      <c r="H4" s="376" t="s">
        <v>19</v>
      </c>
      <c r="I4" s="377"/>
      <c r="J4" s="367" t="s">
        <v>104</v>
      </c>
      <c r="K4" s="360"/>
      <c r="L4" s="130" t="s">
        <v>0</v>
      </c>
      <c r="N4" s="358" t="s">
        <v>22</v>
      </c>
      <c r="O4" s="359"/>
      <c r="P4" s="130" t="s">
        <v>0</v>
      </c>
    </row>
    <row r="5" spans="1:17" x14ac:dyDescent="0.25">
      <c r="A5" s="374"/>
      <c r="B5" s="368" t="s">
        <v>68</v>
      </c>
      <c r="C5" s="362"/>
      <c r="D5" s="368" t="str">
        <f>B5</f>
        <v>nov</v>
      </c>
      <c r="E5" s="362"/>
      <c r="F5" s="131" t="s">
        <v>147</v>
      </c>
      <c r="H5" s="356" t="str">
        <f>B5</f>
        <v>nov</v>
      </c>
      <c r="I5" s="362"/>
      <c r="J5" s="368" t="str">
        <f>B5</f>
        <v>nov</v>
      </c>
      <c r="K5" s="357"/>
      <c r="L5" s="131" t="str">
        <f>F5</f>
        <v>2024 /2023</v>
      </c>
      <c r="N5" s="356" t="str">
        <f>B5</f>
        <v>nov</v>
      </c>
      <c r="O5" s="357"/>
      <c r="P5" s="131" t="str">
        <f>L5</f>
        <v>2024 /2023</v>
      </c>
    </row>
    <row r="6" spans="1:17" ht="19.5" customHeight="1" thickBot="1" x14ac:dyDescent="0.3">
      <c r="A6" s="375"/>
      <c r="B6" s="99">
        <v>2023</v>
      </c>
      <c r="C6" s="134">
        <v>2024</v>
      </c>
      <c r="D6" s="99">
        <f>B6</f>
        <v>2023</v>
      </c>
      <c r="E6" s="134">
        <f>C6</f>
        <v>2024</v>
      </c>
      <c r="F6" s="132" t="s">
        <v>1</v>
      </c>
      <c r="H6" s="25">
        <f>B6</f>
        <v>2023</v>
      </c>
      <c r="I6" s="134">
        <f>C6</f>
        <v>2024</v>
      </c>
      <c r="J6" s="99">
        <f>B6</f>
        <v>2023</v>
      </c>
      <c r="K6" s="134">
        <f>C6</f>
        <v>2024</v>
      </c>
      <c r="L6" s="268">
        <v>1000</v>
      </c>
      <c r="N6" s="25">
        <f>B6</f>
        <v>2023</v>
      </c>
      <c r="O6" s="134">
        <f>C6</f>
        <v>2024</v>
      </c>
      <c r="P6" s="132"/>
    </row>
    <row r="7" spans="1:17" ht="20.100000000000001" customHeight="1" x14ac:dyDescent="0.25">
      <c r="A7" s="8" t="s">
        <v>164</v>
      </c>
      <c r="B7" s="19">
        <v>20560.409999999993</v>
      </c>
      <c r="C7" s="147">
        <v>28398.439999999995</v>
      </c>
      <c r="D7" s="214">
        <f>B7/$B$33</f>
        <v>6.9517992611967144E-2</v>
      </c>
      <c r="E7" s="246">
        <f>C7/$C$33</f>
        <v>8.9960140716792952E-2</v>
      </c>
      <c r="F7" s="52">
        <f>(C7-B7)/B7</f>
        <v>0.38121953793723012</v>
      </c>
      <c r="H7" s="19">
        <v>7318.8470000000025</v>
      </c>
      <c r="I7" s="147">
        <v>11830.416000000001</v>
      </c>
      <c r="J7" s="214">
        <f t="shared" ref="J7:J32" si="0">H7/$H$33</f>
        <v>7.8693036069076502E-2</v>
      </c>
      <c r="K7" s="246">
        <f>I7/$I$33</f>
        <v>0.12782352977721617</v>
      </c>
      <c r="L7" s="52">
        <f>(I7-H7)/H7</f>
        <v>0.61643165924905896</v>
      </c>
      <c r="N7" s="40">
        <f t="shared" ref="N7:O33" si="1">(H7/B7)*10</f>
        <v>3.5596795005547093</v>
      </c>
      <c r="O7" s="149">
        <f t="shared" si="1"/>
        <v>4.1658682660033444</v>
      </c>
      <c r="P7" s="52">
        <f>(O7-N7)/N7</f>
        <v>0.17029307423720927</v>
      </c>
      <c r="Q7" s="2"/>
    </row>
    <row r="8" spans="1:17" ht="20.100000000000001" customHeight="1" x14ac:dyDescent="0.25">
      <c r="A8" s="8" t="s">
        <v>161</v>
      </c>
      <c r="B8" s="19">
        <v>17957.599999999999</v>
      </c>
      <c r="C8" s="140">
        <v>19358.140000000007</v>
      </c>
      <c r="D8" s="214">
        <f t="shared" ref="D8:D32" si="2">B8/$B$33</f>
        <v>6.0717481029252902E-2</v>
      </c>
      <c r="E8" s="215">
        <f t="shared" ref="E8:E32" si="3">C8/$C$33</f>
        <v>6.1322417654469025E-2</v>
      </c>
      <c r="F8" s="52">
        <f t="shared" ref="F8:F33" si="4">(C8-B8)/B8</f>
        <v>7.7991491067849167E-2</v>
      </c>
      <c r="H8" s="19">
        <v>7496.3629999999994</v>
      </c>
      <c r="I8" s="140">
        <v>8676.1719999999987</v>
      </c>
      <c r="J8" s="214">
        <f t="shared" si="0"/>
        <v>8.0601707338039758E-2</v>
      </c>
      <c r="K8" s="215">
        <f t="shared" ref="K8:K32" si="5">I8/$I$33</f>
        <v>9.3743020532350591E-2</v>
      </c>
      <c r="L8" s="52">
        <f t="shared" ref="L8:L33" si="6">(I8-H8)/H8</f>
        <v>0.15738418750532751</v>
      </c>
      <c r="N8" s="40">
        <f t="shared" si="1"/>
        <v>4.1744793290862923</v>
      </c>
      <c r="O8" s="143">
        <f t="shared" si="1"/>
        <v>4.481924399761545</v>
      </c>
      <c r="P8" s="52">
        <f t="shared" ref="P8:P33" si="7">(O8-N8)/N8</f>
        <v>7.3648722736051039E-2</v>
      </c>
      <c r="Q8" s="2"/>
    </row>
    <row r="9" spans="1:17" ht="20.100000000000001" customHeight="1" x14ac:dyDescent="0.25">
      <c r="A9" s="8" t="s">
        <v>162</v>
      </c>
      <c r="B9" s="19">
        <v>37782.349999999991</v>
      </c>
      <c r="C9" s="140">
        <v>27687.850000000009</v>
      </c>
      <c r="D9" s="214">
        <f t="shared" si="2"/>
        <v>0.12774809102361079</v>
      </c>
      <c r="E9" s="215">
        <f t="shared" si="3"/>
        <v>8.770914466236375E-2</v>
      </c>
      <c r="F9" s="52">
        <f t="shared" si="4"/>
        <v>-0.26717501690604167</v>
      </c>
      <c r="H9" s="19">
        <v>12257.757000000001</v>
      </c>
      <c r="I9" s="140">
        <v>8608.9189999999981</v>
      </c>
      <c r="J9" s="214">
        <f t="shared" si="0"/>
        <v>0.13179673160635477</v>
      </c>
      <c r="K9" s="215">
        <f t="shared" si="5"/>
        <v>9.3016375260695977E-2</v>
      </c>
      <c r="L9" s="52">
        <f t="shared" si="6"/>
        <v>-0.29767583090446342</v>
      </c>
      <c r="N9" s="40">
        <f t="shared" si="1"/>
        <v>3.2443077256973174</v>
      </c>
      <c r="O9" s="143">
        <f t="shared" si="1"/>
        <v>3.109276812753607</v>
      </c>
      <c r="P9" s="52">
        <f t="shared" si="7"/>
        <v>-4.1620870879221984E-2</v>
      </c>
      <c r="Q9" s="2"/>
    </row>
    <row r="10" spans="1:17" ht="20.100000000000001" customHeight="1" x14ac:dyDescent="0.25">
      <c r="A10" s="8" t="s">
        <v>163</v>
      </c>
      <c r="B10" s="19">
        <v>21727.730000000003</v>
      </c>
      <c r="C10" s="140">
        <v>22647.35</v>
      </c>
      <c r="D10" s="214">
        <f t="shared" si="2"/>
        <v>7.3464885846868708E-2</v>
      </c>
      <c r="E10" s="215">
        <f t="shared" si="3"/>
        <v>7.1741926417875815E-2</v>
      </c>
      <c r="F10" s="52">
        <f t="shared" si="4"/>
        <v>4.2324715927526492E-2</v>
      </c>
      <c r="H10" s="19">
        <v>7138.9259999999977</v>
      </c>
      <c r="I10" s="140">
        <v>6414.0490000000018</v>
      </c>
      <c r="J10" s="214">
        <f t="shared" si="0"/>
        <v>7.6758505979489355E-2</v>
      </c>
      <c r="K10" s="215">
        <f t="shared" si="5"/>
        <v>6.9301568376295794E-2</v>
      </c>
      <c r="L10" s="52">
        <f t="shared" si="6"/>
        <v>-0.10153866281846823</v>
      </c>
      <c r="N10" s="40">
        <f t="shared" si="1"/>
        <v>3.2856290095651945</v>
      </c>
      <c r="O10" s="143">
        <f t="shared" si="1"/>
        <v>2.8321410672771878</v>
      </c>
      <c r="P10" s="52">
        <f t="shared" si="7"/>
        <v>-0.13802165155219984</v>
      </c>
      <c r="Q10" s="2"/>
    </row>
    <row r="11" spans="1:17" ht="20.100000000000001" customHeight="1" x14ac:dyDescent="0.25">
      <c r="A11" s="8" t="s">
        <v>165</v>
      </c>
      <c r="B11" s="19">
        <v>18970.98</v>
      </c>
      <c r="C11" s="140">
        <v>15280.949999999999</v>
      </c>
      <c r="D11" s="214">
        <f t="shared" si="2"/>
        <v>6.4143878817678093E-2</v>
      </c>
      <c r="E11" s="215">
        <f t="shared" si="3"/>
        <v>4.8406757986927361E-2</v>
      </c>
      <c r="F11" s="52">
        <f t="shared" si="4"/>
        <v>-0.19450919246132781</v>
      </c>
      <c r="H11" s="19">
        <v>8334.0409999999993</v>
      </c>
      <c r="I11" s="140">
        <v>6128.8910000000005</v>
      </c>
      <c r="J11" s="214">
        <f t="shared" si="0"/>
        <v>8.9608511971101756E-2</v>
      </c>
      <c r="K11" s="215">
        <f t="shared" si="5"/>
        <v>6.6220535375916809E-2</v>
      </c>
      <c r="L11" s="52">
        <f t="shared" si="6"/>
        <v>-0.26459553054754575</v>
      </c>
      <c r="N11" s="40">
        <f t="shared" si="1"/>
        <v>4.3930471699406146</v>
      </c>
      <c r="O11" s="143">
        <f t="shared" si="1"/>
        <v>4.0108049564981236</v>
      </c>
      <c r="P11" s="52">
        <f t="shared" si="7"/>
        <v>-8.7010723685823327E-2</v>
      </c>
      <c r="Q11" s="2"/>
    </row>
    <row r="12" spans="1:17" ht="20.100000000000001" customHeight="1" x14ac:dyDescent="0.25">
      <c r="A12" s="8" t="s">
        <v>167</v>
      </c>
      <c r="B12" s="19">
        <v>17454.869999999995</v>
      </c>
      <c r="C12" s="140">
        <v>15790.070000000002</v>
      </c>
      <c r="D12" s="214">
        <f t="shared" si="2"/>
        <v>5.9017671520307576E-2</v>
      </c>
      <c r="E12" s="215">
        <f t="shared" si="3"/>
        <v>5.0019540479266163E-2</v>
      </c>
      <c r="F12" s="52">
        <f t="shared" si="4"/>
        <v>-9.5377393243260722E-2</v>
      </c>
      <c r="H12" s="19">
        <v>5012.0750000000007</v>
      </c>
      <c r="I12" s="140">
        <v>4262.8370000000014</v>
      </c>
      <c r="J12" s="214">
        <f t="shared" si="0"/>
        <v>5.3890373545985665E-2</v>
      </c>
      <c r="K12" s="215">
        <f t="shared" si="5"/>
        <v>4.60584709958567E-2</v>
      </c>
      <c r="L12" s="52">
        <f t="shared" si="6"/>
        <v>-0.14948658988542654</v>
      </c>
      <c r="N12" s="40">
        <f t="shared" si="1"/>
        <v>2.8714479110987372</v>
      </c>
      <c r="O12" s="143">
        <f t="shared" si="1"/>
        <v>2.6996948081927448</v>
      </c>
      <c r="P12" s="52">
        <f t="shared" si="7"/>
        <v>-5.9814110589341128E-2</v>
      </c>
      <c r="Q12" s="2"/>
    </row>
    <row r="13" spans="1:17" ht="20.100000000000001" customHeight="1" x14ac:dyDescent="0.25">
      <c r="A13" s="8" t="s">
        <v>168</v>
      </c>
      <c r="B13" s="19">
        <v>23470.949999999997</v>
      </c>
      <c r="C13" s="140">
        <v>34334.19</v>
      </c>
      <c r="D13" s="214">
        <f t="shared" si="2"/>
        <v>7.9358987913949713E-2</v>
      </c>
      <c r="E13" s="215">
        <f t="shared" si="3"/>
        <v>0.10876331811878069</v>
      </c>
      <c r="F13" s="52">
        <f t="shared" si="4"/>
        <v>0.46283767806586468</v>
      </c>
      <c r="H13" s="19">
        <v>3986.0260000000003</v>
      </c>
      <c r="I13" s="140">
        <v>4248.0559999999987</v>
      </c>
      <c r="J13" s="214">
        <f t="shared" si="0"/>
        <v>4.2858183507631278E-2</v>
      </c>
      <c r="K13" s="215">
        <f t="shared" si="5"/>
        <v>4.5898767432293305E-2</v>
      </c>
      <c r="L13" s="52">
        <f t="shared" si="6"/>
        <v>6.5737152743107638E-2</v>
      </c>
      <c r="N13" s="40">
        <f t="shared" si="1"/>
        <v>1.6982806405364934</v>
      </c>
      <c r="O13" s="143">
        <f t="shared" si="1"/>
        <v>1.2372669924643622</v>
      </c>
      <c r="P13" s="52">
        <f t="shared" si="7"/>
        <v>-0.27145904926908615</v>
      </c>
      <c r="Q13" s="2"/>
    </row>
    <row r="14" spans="1:17" ht="20.100000000000001" customHeight="1" x14ac:dyDescent="0.25">
      <c r="A14" s="8" t="s">
        <v>170</v>
      </c>
      <c r="B14" s="19">
        <v>18357.669999999998</v>
      </c>
      <c r="C14" s="140">
        <v>17556.259999999998</v>
      </c>
      <c r="D14" s="214">
        <f t="shared" si="2"/>
        <v>6.2070180868617472E-2</v>
      </c>
      <c r="E14" s="215">
        <f t="shared" si="3"/>
        <v>5.5614449950793197E-2</v>
      </c>
      <c r="F14" s="52">
        <f t="shared" si="4"/>
        <v>-4.3655322271290417E-2</v>
      </c>
      <c r="H14" s="19">
        <v>4361.2020000000011</v>
      </c>
      <c r="I14" s="140">
        <v>4246.8760000000002</v>
      </c>
      <c r="J14" s="214">
        <f t="shared" si="0"/>
        <v>4.689211651651258E-2</v>
      </c>
      <c r="K14" s="215">
        <f t="shared" si="5"/>
        <v>4.5886017942745605E-2</v>
      </c>
      <c r="L14" s="52">
        <f t="shared" si="6"/>
        <v>-2.6214332654162981E-2</v>
      </c>
      <c r="N14" s="40">
        <f t="shared" si="1"/>
        <v>2.3756838422305235</v>
      </c>
      <c r="O14" s="143">
        <f t="shared" si="1"/>
        <v>2.4190095156941176</v>
      </c>
      <c r="P14" s="52">
        <f t="shared" si="7"/>
        <v>1.8237137742586024E-2</v>
      </c>
      <c r="Q14" s="2"/>
    </row>
    <row r="15" spans="1:17" ht="20.100000000000001" customHeight="1" x14ac:dyDescent="0.25">
      <c r="A15" s="8" t="s">
        <v>169</v>
      </c>
      <c r="B15" s="19">
        <v>10256.769999999999</v>
      </c>
      <c r="C15" s="140">
        <v>9942.9</v>
      </c>
      <c r="D15" s="214">
        <f t="shared" si="2"/>
        <v>3.4679758870695986E-2</v>
      </c>
      <c r="E15" s="215">
        <f t="shared" si="3"/>
        <v>3.1496965436587386E-2</v>
      </c>
      <c r="F15" s="52">
        <f t="shared" si="4"/>
        <v>-3.0601251661097891E-2</v>
      </c>
      <c r="H15" s="19">
        <v>4150.9079999999994</v>
      </c>
      <c r="I15" s="140">
        <v>4048.777</v>
      </c>
      <c r="J15" s="214">
        <f t="shared" si="0"/>
        <v>4.4631012639479696E-2</v>
      </c>
      <c r="K15" s="215">
        <f t="shared" si="5"/>
        <v>4.374562715468399E-2</v>
      </c>
      <c r="L15" s="52">
        <f t="shared" si="6"/>
        <v>-2.4604496172885407E-2</v>
      </c>
      <c r="N15" s="40">
        <f t="shared" si="1"/>
        <v>4.0469933517081893</v>
      </c>
      <c r="O15" s="143">
        <f t="shared" si="1"/>
        <v>4.0720282814872926</v>
      </c>
      <c r="P15" s="52">
        <f t="shared" si="7"/>
        <v>6.1860565618513576E-3</v>
      </c>
      <c r="Q15" s="2"/>
    </row>
    <row r="16" spans="1:17" ht="20.100000000000001" customHeight="1" x14ac:dyDescent="0.25">
      <c r="A16" s="8" t="s">
        <v>172</v>
      </c>
      <c r="B16" s="19">
        <v>10355.11</v>
      </c>
      <c r="C16" s="140">
        <v>8799.36</v>
      </c>
      <c r="D16" s="214">
        <f t="shared" si="2"/>
        <v>3.5012261938166964E-2</v>
      </c>
      <c r="E16" s="215">
        <f t="shared" si="3"/>
        <v>2.7874477042320614E-2</v>
      </c>
      <c r="F16" s="52">
        <f t="shared" si="4"/>
        <v>-0.1502398332803804</v>
      </c>
      <c r="H16" s="19">
        <v>4244.9019999999991</v>
      </c>
      <c r="I16" s="140">
        <v>3830.7190000000005</v>
      </c>
      <c r="J16" s="214">
        <f t="shared" si="0"/>
        <v>4.5641646313373516E-2</v>
      </c>
      <c r="K16" s="215">
        <f t="shared" si="5"/>
        <v>4.13895863141793E-2</v>
      </c>
      <c r="L16" s="52">
        <f t="shared" si="6"/>
        <v>-9.7571863849860066E-2</v>
      </c>
      <c r="N16" s="40">
        <f t="shared" si="1"/>
        <v>4.0993306686264059</v>
      </c>
      <c r="O16" s="143">
        <f t="shared" si="1"/>
        <v>4.3534063841006621</v>
      </c>
      <c r="P16" s="52">
        <f t="shared" si="7"/>
        <v>6.1979805000554201E-2</v>
      </c>
      <c r="Q16" s="2"/>
    </row>
    <row r="17" spans="1:17" ht="20.100000000000001" customHeight="1" x14ac:dyDescent="0.25">
      <c r="A17" s="8" t="s">
        <v>166</v>
      </c>
      <c r="B17" s="19">
        <v>9730.5199999999986</v>
      </c>
      <c r="C17" s="140">
        <v>9219.74</v>
      </c>
      <c r="D17" s="214">
        <f t="shared" si="2"/>
        <v>3.2900424528041934E-2</v>
      </c>
      <c r="E17" s="215">
        <f t="shared" si="3"/>
        <v>2.9206150329815467E-2</v>
      </c>
      <c r="F17" s="52">
        <f t="shared" si="4"/>
        <v>-5.2492569770166336E-2</v>
      </c>
      <c r="H17" s="19">
        <v>3530.8</v>
      </c>
      <c r="I17" s="140">
        <v>3536.4920000000002</v>
      </c>
      <c r="J17" s="214">
        <f t="shared" si="0"/>
        <v>3.7963544223932437E-2</v>
      </c>
      <c r="K17" s="215">
        <f t="shared" si="5"/>
        <v>3.8210565923369626E-2</v>
      </c>
      <c r="L17" s="52">
        <f t="shared" si="6"/>
        <v>1.6120992409652223E-3</v>
      </c>
      <c r="N17" s="40">
        <f t="shared" si="1"/>
        <v>3.628583056198436</v>
      </c>
      <c r="O17" s="143">
        <f t="shared" si="1"/>
        <v>3.8357827878009578</v>
      </c>
      <c r="P17" s="52">
        <f t="shared" si="7"/>
        <v>5.7102105255267085E-2</v>
      </c>
      <c r="Q17" s="2"/>
    </row>
    <row r="18" spans="1:17" ht="20.100000000000001" customHeight="1" x14ac:dyDescent="0.25">
      <c r="A18" s="8" t="s">
        <v>171</v>
      </c>
      <c r="B18" s="19">
        <v>5737.2999999999993</v>
      </c>
      <c r="C18" s="140">
        <v>15463.51</v>
      </c>
      <c r="D18" s="214">
        <f t="shared" si="2"/>
        <v>1.9398717195456668E-2</v>
      </c>
      <c r="E18" s="215">
        <f t="shared" si="3"/>
        <v>4.8985068742351173E-2</v>
      </c>
      <c r="F18" s="52">
        <f t="shared" si="4"/>
        <v>1.6952590939989198</v>
      </c>
      <c r="H18" s="19">
        <v>1028.9459999999999</v>
      </c>
      <c r="I18" s="140">
        <v>3041.9519999999998</v>
      </c>
      <c r="J18" s="214">
        <f t="shared" si="0"/>
        <v>1.1063338896294999E-2</v>
      </c>
      <c r="K18" s="215">
        <f t="shared" si="5"/>
        <v>3.2867233244618134E-2</v>
      </c>
      <c r="L18" s="52">
        <f t="shared" si="6"/>
        <v>1.9563767194779902</v>
      </c>
      <c r="N18" s="40">
        <f t="shared" si="1"/>
        <v>1.7934324508043853</v>
      </c>
      <c r="O18" s="143">
        <f t="shared" si="1"/>
        <v>1.9671808017713956</v>
      </c>
      <c r="P18" s="52">
        <f t="shared" si="7"/>
        <v>9.6880342992054835E-2</v>
      </c>
      <c r="Q18" s="2"/>
    </row>
    <row r="19" spans="1:17" ht="20.100000000000001" customHeight="1" x14ac:dyDescent="0.25">
      <c r="A19" s="8" t="s">
        <v>174</v>
      </c>
      <c r="B19" s="19">
        <v>4911.5900000000011</v>
      </c>
      <c r="C19" s="140">
        <v>5767.7799999999988</v>
      </c>
      <c r="D19" s="214">
        <f t="shared" si="2"/>
        <v>1.6606861309332446E-2</v>
      </c>
      <c r="E19" s="215">
        <f t="shared" si="3"/>
        <v>1.8271084623785815E-2</v>
      </c>
      <c r="F19" s="52">
        <f t="shared" si="4"/>
        <v>0.17432033211241119</v>
      </c>
      <c r="H19" s="19">
        <v>2946.2029999999995</v>
      </c>
      <c r="I19" s="140">
        <v>2614.6259999999993</v>
      </c>
      <c r="J19" s="214">
        <f t="shared" si="0"/>
        <v>3.1677893928623087E-2</v>
      </c>
      <c r="K19" s="215">
        <f t="shared" si="5"/>
        <v>2.8250124456087048E-2</v>
      </c>
      <c r="L19" s="52">
        <f t="shared" si="6"/>
        <v>-0.11254384032600614</v>
      </c>
      <c r="N19" s="40">
        <f t="shared" si="1"/>
        <v>5.9984709635779829</v>
      </c>
      <c r="O19" s="143">
        <f t="shared" si="1"/>
        <v>4.5331583382167837</v>
      </c>
      <c r="P19" s="52">
        <f t="shared" si="7"/>
        <v>-0.24428102332384483</v>
      </c>
      <c r="Q19" s="2"/>
    </row>
    <row r="20" spans="1:17" ht="20.100000000000001" customHeight="1" x14ac:dyDescent="0.25">
      <c r="A20" s="8" t="s">
        <v>173</v>
      </c>
      <c r="B20" s="19">
        <v>10555.339999999997</v>
      </c>
      <c r="C20" s="140">
        <v>16606.43</v>
      </c>
      <c r="D20" s="214">
        <f t="shared" si="2"/>
        <v>3.5689271183638911E-2</v>
      </c>
      <c r="E20" s="215">
        <f t="shared" si="3"/>
        <v>5.2605593110169865E-2</v>
      </c>
      <c r="F20" s="52">
        <f t="shared" si="4"/>
        <v>0.57327286473008032</v>
      </c>
      <c r="H20" s="19">
        <v>2131.61</v>
      </c>
      <c r="I20" s="140">
        <v>2568.808</v>
      </c>
      <c r="J20" s="214">
        <f t="shared" si="0"/>
        <v>2.2919301717224602E-2</v>
      </c>
      <c r="K20" s="215">
        <f t="shared" si="5"/>
        <v>2.7755076903462322E-2</v>
      </c>
      <c r="L20" s="52">
        <f t="shared" si="6"/>
        <v>0.20510224665862886</v>
      </c>
      <c r="N20" s="40">
        <f t="shared" si="1"/>
        <v>2.0194612395242606</v>
      </c>
      <c r="O20" s="143">
        <f t="shared" si="1"/>
        <v>1.5468755174953317</v>
      </c>
      <c r="P20" s="52">
        <f t="shared" si="7"/>
        <v>-0.23401574280289697</v>
      </c>
      <c r="Q20" s="2"/>
    </row>
    <row r="21" spans="1:17" ht="20.100000000000001" customHeight="1" x14ac:dyDescent="0.25">
      <c r="A21" s="8" t="s">
        <v>175</v>
      </c>
      <c r="B21" s="19">
        <v>8578.2999999999993</v>
      </c>
      <c r="C21" s="140">
        <v>7811.38</v>
      </c>
      <c r="D21" s="214">
        <f t="shared" si="2"/>
        <v>2.9004586777366694E-2</v>
      </c>
      <c r="E21" s="215">
        <f t="shared" si="3"/>
        <v>2.474476921944805E-2</v>
      </c>
      <c r="F21" s="52">
        <f t="shared" si="4"/>
        <v>-8.9402329132811778E-2</v>
      </c>
      <c r="H21" s="19">
        <v>2333.3909999999996</v>
      </c>
      <c r="I21" s="140">
        <v>2201.8339999999998</v>
      </c>
      <c r="J21" s="214">
        <f t="shared" si="0"/>
        <v>2.5088872895725024E-2</v>
      </c>
      <c r="K21" s="215">
        <f t="shared" si="5"/>
        <v>2.3790050482036047E-2</v>
      </c>
      <c r="L21" s="52">
        <f t="shared" si="6"/>
        <v>-5.6380178032742825E-2</v>
      </c>
      <c r="N21" s="40">
        <f t="shared" si="1"/>
        <v>2.7201088793816952</v>
      </c>
      <c r="O21" s="143">
        <f t="shared" si="1"/>
        <v>2.8187516162317028</v>
      </c>
      <c r="P21" s="52">
        <f t="shared" si="7"/>
        <v>3.6264260448438349E-2</v>
      </c>
      <c r="Q21" s="2"/>
    </row>
    <row r="22" spans="1:17" ht="20.100000000000001" customHeight="1" x14ac:dyDescent="0.25">
      <c r="A22" s="8" t="s">
        <v>177</v>
      </c>
      <c r="B22" s="19">
        <v>4439.9399999999996</v>
      </c>
      <c r="C22" s="140">
        <v>4169.43</v>
      </c>
      <c r="D22" s="214">
        <f t="shared" si="2"/>
        <v>1.5012138187787962E-2</v>
      </c>
      <c r="E22" s="215">
        <f t="shared" si="3"/>
        <v>1.3207856118463484E-2</v>
      </c>
      <c r="F22" s="52">
        <f t="shared" si="4"/>
        <v>-6.0926499006743184E-2</v>
      </c>
      <c r="H22" s="19">
        <v>1528.816</v>
      </c>
      <c r="I22" s="140">
        <v>1781.0840000000001</v>
      </c>
      <c r="J22" s="214">
        <f t="shared" si="0"/>
        <v>1.6437995305952049E-2</v>
      </c>
      <c r="K22" s="215">
        <f t="shared" si="5"/>
        <v>1.9243993086103084E-2</v>
      </c>
      <c r="L22" s="52">
        <f t="shared" si="6"/>
        <v>0.1650087387887097</v>
      </c>
      <c r="N22" s="40">
        <f t="shared" si="1"/>
        <v>3.4433258107091542</v>
      </c>
      <c r="O22" s="143">
        <f t="shared" si="1"/>
        <v>4.2717685630889592</v>
      </c>
      <c r="P22" s="52">
        <f t="shared" si="7"/>
        <v>0.24059377413640301</v>
      </c>
      <c r="Q22" s="2"/>
    </row>
    <row r="23" spans="1:17" ht="20.100000000000001" customHeight="1" x14ac:dyDescent="0.25">
      <c r="A23" s="8" t="s">
        <v>176</v>
      </c>
      <c r="B23" s="19">
        <v>572.32000000000005</v>
      </c>
      <c r="C23" s="140">
        <v>574.08999999999992</v>
      </c>
      <c r="D23" s="214">
        <f t="shared" si="2"/>
        <v>1.9351042869126178E-3</v>
      </c>
      <c r="E23" s="215">
        <f t="shared" si="3"/>
        <v>1.8185934573907464E-3</v>
      </c>
      <c r="F23" s="52">
        <f t="shared" si="4"/>
        <v>3.0926754263346868E-3</v>
      </c>
      <c r="H23" s="19">
        <v>1516.4349999999999</v>
      </c>
      <c r="I23" s="140">
        <v>1562.8039999999999</v>
      </c>
      <c r="J23" s="214">
        <f t="shared" si="0"/>
        <v>1.6304873452254159E-2</v>
      </c>
      <c r="K23" s="215">
        <f t="shared" si="5"/>
        <v>1.6885553612819067E-2</v>
      </c>
      <c r="L23" s="52">
        <f t="shared" si="6"/>
        <v>3.0577637683118573E-2</v>
      </c>
      <c r="N23" s="40">
        <f t="shared" si="1"/>
        <v>26.496278305842882</v>
      </c>
      <c r="O23" s="143">
        <f t="shared" si="1"/>
        <v>27.222282220557755</v>
      </c>
      <c r="P23" s="52">
        <f t="shared" si="7"/>
        <v>2.7400222262715924E-2</v>
      </c>
      <c r="Q23" s="2"/>
    </row>
    <row r="24" spans="1:17" ht="20.100000000000001" customHeight="1" x14ac:dyDescent="0.25">
      <c r="A24" s="8" t="s">
        <v>178</v>
      </c>
      <c r="B24" s="19">
        <v>5052.9000000000015</v>
      </c>
      <c r="C24" s="140">
        <v>5184.9299999999985</v>
      </c>
      <c r="D24" s="214">
        <f t="shared" si="2"/>
        <v>1.7084652731585073E-2</v>
      </c>
      <c r="E24" s="215">
        <f t="shared" si="3"/>
        <v>1.6424741373354354E-2</v>
      </c>
      <c r="F24" s="52">
        <f t="shared" si="4"/>
        <v>2.6129549367689242E-2</v>
      </c>
      <c r="H24" s="19">
        <v>1246.8229999999999</v>
      </c>
      <c r="I24" s="140">
        <v>1316.9</v>
      </c>
      <c r="J24" s="214">
        <f t="shared" si="0"/>
        <v>1.3405976011078539E-2</v>
      </c>
      <c r="K24" s="215">
        <f t="shared" si="5"/>
        <v>1.422864642829263E-2</v>
      </c>
      <c r="L24" s="52">
        <f t="shared" si="6"/>
        <v>5.6204449228158475E-2</v>
      </c>
      <c r="N24" s="40">
        <f t="shared" si="1"/>
        <v>2.4675394328009648</v>
      </c>
      <c r="O24" s="143">
        <f t="shared" si="1"/>
        <v>2.5398607117164564</v>
      </c>
      <c r="P24" s="52">
        <f t="shared" si="7"/>
        <v>2.9309067143619263E-2</v>
      </c>
      <c r="Q24" s="2"/>
    </row>
    <row r="25" spans="1:17" ht="20.100000000000001" customHeight="1" x14ac:dyDescent="0.25">
      <c r="A25" s="8" t="s">
        <v>179</v>
      </c>
      <c r="B25" s="19">
        <v>3790.6600000000003</v>
      </c>
      <c r="C25" s="140">
        <v>4173.25</v>
      </c>
      <c r="D25" s="214">
        <f t="shared" si="2"/>
        <v>1.2816819989216145E-2</v>
      </c>
      <c r="E25" s="215">
        <f t="shared" si="3"/>
        <v>1.3219957055611374E-2</v>
      </c>
      <c r="F25" s="52">
        <f t="shared" si="4"/>
        <v>0.10092965341127921</v>
      </c>
      <c r="H25" s="19">
        <v>1168.124</v>
      </c>
      <c r="I25" s="140">
        <v>1146.1579999999997</v>
      </c>
      <c r="J25" s="214">
        <f t="shared" si="0"/>
        <v>1.2559795834665472E-2</v>
      </c>
      <c r="K25" s="215">
        <f t="shared" si="5"/>
        <v>1.2383838509346965E-2</v>
      </c>
      <c r="L25" s="52">
        <f t="shared" si="6"/>
        <v>-1.8804510480052074E-2</v>
      </c>
      <c r="N25" s="40">
        <f t="shared" si="1"/>
        <v>3.0815847372225411</v>
      </c>
      <c r="O25" s="143">
        <f t="shared" si="1"/>
        <v>2.7464398250763784</v>
      </c>
      <c r="P25" s="52">
        <f t="shared" si="7"/>
        <v>-0.10875732479394083</v>
      </c>
      <c r="Q25" s="2"/>
    </row>
    <row r="26" spans="1:17" ht="20.100000000000001" customHeight="1" x14ac:dyDescent="0.25">
      <c r="A26" s="8" t="s">
        <v>182</v>
      </c>
      <c r="B26" s="19">
        <v>11784.02</v>
      </c>
      <c r="C26" s="140">
        <v>10595.689999999999</v>
      </c>
      <c r="D26" s="214">
        <f t="shared" si="2"/>
        <v>3.9843632267025482E-2</v>
      </c>
      <c r="E26" s="215">
        <f t="shared" si="3"/>
        <v>3.3564863541501434E-2</v>
      </c>
      <c r="F26" s="52">
        <f t="shared" si="4"/>
        <v>-0.10084249687288394</v>
      </c>
      <c r="H26" s="19">
        <v>1007.9989999999999</v>
      </c>
      <c r="I26" s="140">
        <v>888.62299999999971</v>
      </c>
      <c r="J26" s="214">
        <f t="shared" si="0"/>
        <v>1.0838114482321193E-2</v>
      </c>
      <c r="K26" s="215">
        <f t="shared" si="5"/>
        <v>9.6012624155582624E-3</v>
      </c>
      <c r="L26" s="52">
        <f t="shared" si="6"/>
        <v>-0.11842868891735032</v>
      </c>
      <c r="N26" s="40">
        <f t="shared" si="1"/>
        <v>0.85539484827758261</v>
      </c>
      <c r="O26" s="143">
        <f t="shared" si="1"/>
        <v>0.83866458909235719</v>
      </c>
      <c r="P26" s="52">
        <f t="shared" si="7"/>
        <v>-1.9558522264791933E-2</v>
      </c>
      <c r="Q26" s="2"/>
    </row>
    <row r="27" spans="1:17" ht="20.100000000000001" customHeight="1" x14ac:dyDescent="0.25">
      <c r="A27" s="8" t="s">
        <v>181</v>
      </c>
      <c r="B27" s="19">
        <v>2889.6</v>
      </c>
      <c r="C27" s="140">
        <v>2361.16</v>
      </c>
      <c r="D27" s="214">
        <f t="shared" si="2"/>
        <v>9.7701938556449177E-3</v>
      </c>
      <c r="E27" s="215">
        <f t="shared" si="3"/>
        <v>7.4796462712340139E-3</v>
      </c>
      <c r="F27" s="52">
        <f t="shared" si="4"/>
        <v>-0.18287652270210411</v>
      </c>
      <c r="H27" s="19">
        <v>1240.5930000000001</v>
      </c>
      <c r="I27" s="140">
        <v>885.93299999999988</v>
      </c>
      <c r="J27" s="214">
        <f t="shared" si="0"/>
        <v>1.3338990375949081E-2</v>
      </c>
      <c r="K27" s="215">
        <f t="shared" si="5"/>
        <v>9.5721979012503393E-3</v>
      </c>
      <c r="L27" s="52">
        <f t="shared" si="6"/>
        <v>-0.28587941411889328</v>
      </c>
      <c r="N27" s="40">
        <f t="shared" si="1"/>
        <v>4.2933035714285719</v>
      </c>
      <c r="O27" s="143">
        <f t="shared" si="1"/>
        <v>3.7521091327991325</v>
      </c>
      <c r="P27" s="52">
        <f t="shared" si="7"/>
        <v>-0.12605547910262493</v>
      </c>
      <c r="Q27" s="2"/>
    </row>
    <row r="28" spans="1:17" ht="20.100000000000001" customHeight="1" x14ac:dyDescent="0.25">
      <c r="A28" s="8" t="s">
        <v>186</v>
      </c>
      <c r="B28" s="19">
        <v>884.23000000000013</v>
      </c>
      <c r="C28" s="140">
        <v>1944.0199999999995</v>
      </c>
      <c r="D28" s="214">
        <f t="shared" si="2"/>
        <v>2.989721246185253E-3</v>
      </c>
      <c r="E28" s="215">
        <f t="shared" si="3"/>
        <v>6.1582366058227081E-3</v>
      </c>
      <c r="F28" s="52">
        <f t="shared" si="4"/>
        <v>1.1985456272689226</v>
      </c>
      <c r="H28" s="19">
        <v>281.91899999999998</v>
      </c>
      <c r="I28" s="140">
        <v>648.721</v>
      </c>
      <c r="J28" s="214">
        <f t="shared" si="0"/>
        <v>3.0312236388543128E-3</v>
      </c>
      <c r="K28" s="215">
        <f t="shared" si="5"/>
        <v>7.0092047532906241E-3</v>
      </c>
      <c r="L28" s="52">
        <f t="shared" si="6"/>
        <v>1.3010900294056096</v>
      </c>
      <c r="N28" s="40">
        <f t="shared" si="1"/>
        <v>3.1882994243579157</v>
      </c>
      <c r="O28" s="143">
        <f t="shared" si="1"/>
        <v>3.3370078497134816</v>
      </c>
      <c r="P28" s="52">
        <f t="shared" si="7"/>
        <v>4.664192585535281E-2</v>
      </c>
      <c r="Q28" s="2"/>
    </row>
    <row r="29" spans="1:17" ht="20.100000000000001" customHeight="1" x14ac:dyDescent="0.25">
      <c r="A29" s="8" t="s">
        <v>180</v>
      </c>
      <c r="B29" s="19">
        <v>2226.2800000000002</v>
      </c>
      <c r="C29" s="140">
        <v>1251.4499999999998</v>
      </c>
      <c r="D29" s="214">
        <f t="shared" si="2"/>
        <v>7.5274042002163527E-3</v>
      </c>
      <c r="E29" s="215">
        <f t="shared" si="3"/>
        <v>3.964324029771725E-3</v>
      </c>
      <c r="F29" s="52">
        <f t="shared" si="4"/>
        <v>-0.43787394218157655</v>
      </c>
      <c r="H29" s="19">
        <v>924.73700000000008</v>
      </c>
      <c r="I29" s="140">
        <v>539.04099999999994</v>
      </c>
      <c r="J29" s="214">
        <f t="shared" si="0"/>
        <v>9.9428724354272725E-3</v>
      </c>
      <c r="K29" s="215">
        <f t="shared" si="5"/>
        <v>5.8241505044827144E-3</v>
      </c>
      <c r="L29" s="52">
        <f t="shared" si="6"/>
        <v>-0.41708723669540648</v>
      </c>
      <c r="N29" s="40">
        <f t="shared" si="1"/>
        <v>4.153731785759204</v>
      </c>
      <c r="O29" s="143">
        <f t="shared" si="1"/>
        <v>4.3073314954652604</v>
      </c>
      <c r="P29" s="52">
        <f t="shared" si="7"/>
        <v>3.6978726029606175E-2</v>
      </c>
      <c r="Q29" s="2"/>
    </row>
    <row r="30" spans="1:17" ht="20.100000000000001" customHeight="1" x14ac:dyDescent="0.25">
      <c r="A30" s="8" t="s">
        <v>199</v>
      </c>
      <c r="B30" s="19">
        <v>2393.6800000000003</v>
      </c>
      <c r="C30" s="140">
        <v>4961.45</v>
      </c>
      <c r="D30" s="214">
        <f t="shared" si="2"/>
        <v>8.0934100319698683E-3</v>
      </c>
      <c r="E30" s="215">
        <f t="shared" si="3"/>
        <v>1.5716804872356809E-2</v>
      </c>
      <c r="F30" s="52">
        <f t="shared" si="4"/>
        <v>1.0727290197520134</v>
      </c>
      <c r="H30" s="19">
        <v>275.06400000000008</v>
      </c>
      <c r="I30" s="140">
        <v>523.43200000000002</v>
      </c>
      <c r="J30" s="214">
        <f t="shared" si="0"/>
        <v>2.9575179359951722E-3</v>
      </c>
      <c r="K30" s="215">
        <f t="shared" si="5"/>
        <v>5.655500688931633E-3</v>
      </c>
      <c r="L30" s="52">
        <f t="shared" si="6"/>
        <v>0.90294622342436626</v>
      </c>
      <c r="N30" s="40">
        <f t="shared" si="1"/>
        <v>1.1491260318839613</v>
      </c>
      <c r="O30" s="143">
        <f t="shared" si="1"/>
        <v>1.0549980348486834</v>
      </c>
      <c r="P30" s="52">
        <f t="shared" si="7"/>
        <v>-8.1912683573060863E-2</v>
      </c>
      <c r="Q30" s="2"/>
    </row>
    <row r="31" spans="1:17" ht="20.100000000000001" customHeight="1" x14ac:dyDescent="0.25">
      <c r="A31" s="8" t="s">
        <v>183</v>
      </c>
      <c r="B31" s="19">
        <v>807.67</v>
      </c>
      <c r="C31" s="140">
        <v>1562.3600000000001</v>
      </c>
      <c r="D31" s="214">
        <f t="shared" si="2"/>
        <v>2.7308597976843617E-3</v>
      </c>
      <c r="E31" s="215">
        <f t="shared" si="3"/>
        <v>4.9492199377954805E-3</v>
      </c>
      <c r="F31" s="52">
        <f t="shared" si="4"/>
        <v>0.93440390258397643</v>
      </c>
      <c r="H31" s="19">
        <v>366.54399999999993</v>
      </c>
      <c r="I31" s="140">
        <v>522.77300000000002</v>
      </c>
      <c r="J31" s="214">
        <f t="shared" si="0"/>
        <v>3.9411208094531237E-3</v>
      </c>
      <c r="K31" s="215">
        <f t="shared" si="5"/>
        <v>5.6483804231587994E-3</v>
      </c>
      <c r="L31" s="52">
        <f t="shared" si="6"/>
        <v>0.42622168143524414</v>
      </c>
      <c r="N31" s="40">
        <f t="shared" ref="N31" si="8">(H31/B31)*10</f>
        <v>4.5382891527480274</v>
      </c>
      <c r="O31" s="143">
        <f t="shared" ref="O31" si="9">(I31/C31)*10</f>
        <v>3.3460470058117209</v>
      </c>
      <c r="P31" s="52">
        <f t="shared" ref="P31" si="10">(O31-N31)/N31</f>
        <v>-0.26270740069842824</v>
      </c>
      <c r="Q31" s="2"/>
    </row>
    <row r="32" spans="1:17" ht="20.100000000000001" customHeight="1" thickBot="1" x14ac:dyDescent="0.3">
      <c r="A32" s="8" t="s">
        <v>17</v>
      </c>
      <c r="B32" s="196">
        <f>B33-SUM(B7:B31)</f>
        <v>24507.879999999888</v>
      </c>
      <c r="C32" s="119">
        <f>C33-SUM(C7:C31)</f>
        <v>24235.850000000093</v>
      </c>
      <c r="D32" s="214">
        <f t="shared" si="2"/>
        <v>8.2865011970820149E-2</v>
      </c>
      <c r="E32" s="215">
        <f t="shared" si="3"/>
        <v>7.6773952244950608E-2</v>
      </c>
      <c r="F32" s="52">
        <f t="shared" si="4"/>
        <v>-1.1099695281672522E-2</v>
      </c>
      <c r="H32" s="196">
        <f>H33-SUM(H7:H31)</f>
        <v>7175.9640000000363</v>
      </c>
      <c r="I32" s="119">
        <f>I33-SUM(I7:I31)</f>
        <v>6477.8319999999803</v>
      </c>
      <c r="J32" s="214">
        <f t="shared" si="0"/>
        <v>7.715674256920485E-2</v>
      </c>
      <c r="K32" s="215">
        <f t="shared" si="5"/>
        <v>6.9990721504958178E-2</v>
      </c>
      <c r="L32" s="52">
        <f t="shared" si="6"/>
        <v>-9.7287556069129172E-2</v>
      </c>
      <c r="N32" s="40">
        <f t="shared" si="1"/>
        <v>2.928023150105219</v>
      </c>
      <c r="O32" s="143">
        <f t="shared" si="1"/>
        <v>2.672830538231568</v>
      </c>
      <c r="P32" s="52">
        <f t="shared" si="7"/>
        <v>-8.7155257588889132E-2</v>
      </c>
      <c r="Q32" s="2"/>
    </row>
    <row r="33" spans="1:17" ht="26.25" customHeight="1" thickBot="1" x14ac:dyDescent="0.3">
      <c r="A33" s="35" t="s">
        <v>18</v>
      </c>
      <c r="B33" s="36">
        <v>295756.66999999981</v>
      </c>
      <c r="C33" s="148">
        <v>315678.03000000009</v>
      </c>
      <c r="D33" s="251">
        <f>SUM(D7:D32)</f>
        <v>1.0000000000000004</v>
      </c>
      <c r="E33" s="252">
        <f>SUM(E7:E32)</f>
        <v>1.0000000000000002</v>
      </c>
      <c r="F33" s="57">
        <f t="shared" si="4"/>
        <v>6.7357263658670119E-2</v>
      </c>
      <c r="G33" s="56"/>
      <c r="H33" s="36">
        <v>93005.015000000014</v>
      </c>
      <c r="I33" s="148">
        <v>92552.725000000006</v>
      </c>
      <c r="J33" s="251">
        <f>SUM(J7:J32)</f>
        <v>1</v>
      </c>
      <c r="K33" s="252">
        <f>SUM(K7:K32)</f>
        <v>0.99999999999999978</v>
      </c>
      <c r="L33" s="57">
        <f t="shared" si="6"/>
        <v>-4.8630710935319791E-3</v>
      </c>
      <c r="M33" s="56"/>
      <c r="N33" s="37">
        <f t="shared" si="1"/>
        <v>3.1446464081435623</v>
      </c>
      <c r="O33" s="150">
        <f t="shared" si="1"/>
        <v>2.9318709635890716</v>
      </c>
      <c r="P33" s="57">
        <f t="shared" si="7"/>
        <v>-6.7662756615012365E-2</v>
      </c>
      <c r="Q33" s="2"/>
    </row>
    <row r="35" spans="1:17" ht="15.75" thickBot="1" x14ac:dyDescent="0.3"/>
    <row r="36" spans="1:17" x14ac:dyDescent="0.25">
      <c r="A36" s="373" t="s">
        <v>2</v>
      </c>
      <c r="B36" s="367" t="s">
        <v>1</v>
      </c>
      <c r="C36" s="359"/>
      <c r="D36" s="367" t="s">
        <v>104</v>
      </c>
      <c r="E36" s="359"/>
      <c r="F36" s="130" t="s">
        <v>0</v>
      </c>
      <c r="H36" s="376" t="s">
        <v>19</v>
      </c>
      <c r="I36" s="377"/>
      <c r="J36" s="367" t="s">
        <v>104</v>
      </c>
      <c r="K36" s="360"/>
      <c r="L36" s="130" t="s">
        <v>0</v>
      </c>
      <c r="N36" s="358" t="s">
        <v>22</v>
      </c>
      <c r="O36" s="359"/>
      <c r="P36" s="130" t="s">
        <v>0</v>
      </c>
    </row>
    <row r="37" spans="1:17" x14ac:dyDescent="0.25">
      <c r="A37" s="374"/>
      <c r="B37" s="368" t="str">
        <f>B5</f>
        <v>nov</v>
      </c>
      <c r="C37" s="362"/>
      <c r="D37" s="368" t="str">
        <f>B37</f>
        <v>nov</v>
      </c>
      <c r="E37" s="362"/>
      <c r="F37" s="131" t="str">
        <f>F5</f>
        <v>2024 /2023</v>
      </c>
      <c r="H37" s="356" t="str">
        <f>B37</f>
        <v>nov</v>
      </c>
      <c r="I37" s="362"/>
      <c r="J37" s="368" t="str">
        <f>B37</f>
        <v>nov</v>
      </c>
      <c r="K37" s="357"/>
      <c r="L37" s="131" t="str">
        <f>F37</f>
        <v>2024 /2023</v>
      </c>
      <c r="N37" s="356" t="str">
        <f>B37</f>
        <v>nov</v>
      </c>
      <c r="O37" s="357"/>
      <c r="P37" s="131" t="str">
        <f>F37</f>
        <v>2024 /2023</v>
      </c>
    </row>
    <row r="38" spans="1:17" ht="19.5" customHeight="1" thickBot="1" x14ac:dyDescent="0.3">
      <c r="A38" s="375"/>
      <c r="B38" s="99">
        <f>B6</f>
        <v>2023</v>
      </c>
      <c r="C38" s="134">
        <f>C6</f>
        <v>2024</v>
      </c>
      <c r="D38" s="99">
        <f>B38</f>
        <v>2023</v>
      </c>
      <c r="E38" s="134">
        <f>C38</f>
        <v>2024</v>
      </c>
      <c r="F38" s="132" t="str">
        <f>F6</f>
        <v>HL</v>
      </c>
      <c r="H38" s="25">
        <f>B38</f>
        <v>2023</v>
      </c>
      <c r="I38" s="134">
        <f>C38</f>
        <v>2024</v>
      </c>
      <c r="J38" s="99">
        <f>B38</f>
        <v>2023</v>
      </c>
      <c r="K38" s="134">
        <f>C38</f>
        <v>2024</v>
      </c>
      <c r="L38" s="268">
        <f>L6</f>
        <v>1000</v>
      </c>
      <c r="N38" s="25">
        <f>B38</f>
        <v>2023</v>
      </c>
      <c r="O38" s="134">
        <f>C38</f>
        <v>2024</v>
      </c>
      <c r="P38" s="132"/>
    </row>
    <row r="39" spans="1:17" ht="20.100000000000001" customHeight="1" x14ac:dyDescent="0.25">
      <c r="A39" s="38" t="s">
        <v>162</v>
      </c>
      <c r="B39" s="19">
        <v>37782.349999999991</v>
      </c>
      <c r="C39" s="147">
        <v>27687.850000000009</v>
      </c>
      <c r="D39" s="247">
        <f>B39/$B$62</f>
        <v>0.25964914909029829</v>
      </c>
      <c r="E39" s="246">
        <f>C39/$C$62</f>
        <v>0.20417652693167732</v>
      </c>
      <c r="F39" s="52">
        <f>(C39-B39)/B39</f>
        <v>-0.26717501690604167</v>
      </c>
      <c r="H39" s="39">
        <v>12257.757000000001</v>
      </c>
      <c r="I39" s="147">
        <v>8608.9189999999981</v>
      </c>
      <c r="J39" s="250">
        <f>H39/$H$62</f>
        <v>0.25580912979972487</v>
      </c>
      <c r="K39" s="246">
        <f>I39/$I$62</f>
        <v>0.2112986311725478</v>
      </c>
      <c r="L39" s="52">
        <f>(I39-H39)/H39</f>
        <v>-0.29767583090446342</v>
      </c>
      <c r="N39" s="40">
        <f t="shared" ref="N39:O62" si="11">(H39/B39)*10</f>
        <v>3.2443077256973174</v>
      </c>
      <c r="O39" s="149">
        <f t="shared" si="11"/>
        <v>3.109276812753607</v>
      </c>
      <c r="P39" s="52">
        <f>(O39-N39)/N39</f>
        <v>-4.1620870879221984E-2</v>
      </c>
    </row>
    <row r="40" spans="1:17" ht="20.100000000000001" customHeight="1" x14ac:dyDescent="0.25">
      <c r="A40" s="38" t="s">
        <v>165</v>
      </c>
      <c r="B40" s="19">
        <v>18970.98</v>
      </c>
      <c r="C40" s="140">
        <v>15280.949999999999</v>
      </c>
      <c r="D40" s="247">
        <f t="shared" ref="D40:D61" si="12">B40/$B$62</f>
        <v>0.13037301317702757</v>
      </c>
      <c r="E40" s="215">
        <f t="shared" ref="E40:E61" si="13">C40/$C$62</f>
        <v>0.11268521388322363</v>
      </c>
      <c r="F40" s="52">
        <f t="shared" ref="F40:F62" si="14">(C40-B40)/B40</f>
        <v>-0.19450919246132781</v>
      </c>
      <c r="H40" s="19">
        <v>8334.0409999999993</v>
      </c>
      <c r="I40" s="140">
        <v>6128.8910000000005</v>
      </c>
      <c r="J40" s="247">
        <f t="shared" ref="J40:J62" si="15">H40/$H$62</f>
        <v>0.17392446072517415</v>
      </c>
      <c r="K40" s="215">
        <f t="shared" ref="K40:K62" si="16">I40/$I$62</f>
        <v>0.15042844274707987</v>
      </c>
      <c r="L40" s="52">
        <f t="shared" ref="L40:L62" si="17">(I40-H40)/H40</f>
        <v>-0.26459553054754575</v>
      </c>
      <c r="N40" s="40">
        <f t="shared" si="11"/>
        <v>4.3930471699406146</v>
      </c>
      <c r="O40" s="143">
        <f t="shared" si="11"/>
        <v>4.0108049564981236</v>
      </c>
      <c r="P40" s="52">
        <f t="shared" ref="P40:P62" si="18">(O40-N40)/N40</f>
        <v>-8.7010723685823327E-2</v>
      </c>
    </row>
    <row r="41" spans="1:17" ht="20.100000000000001" customHeight="1" x14ac:dyDescent="0.25">
      <c r="A41" s="38" t="s">
        <v>167</v>
      </c>
      <c r="B41" s="19">
        <v>17454.869999999995</v>
      </c>
      <c r="C41" s="140">
        <v>15790.070000000002</v>
      </c>
      <c r="D41" s="247">
        <f t="shared" si="12"/>
        <v>0.11995395053462198</v>
      </c>
      <c r="E41" s="215">
        <f t="shared" si="13"/>
        <v>0.11643958099339853</v>
      </c>
      <c r="F41" s="52">
        <f t="shared" si="14"/>
        <v>-9.5377393243260722E-2</v>
      </c>
      <c r="H41" s="19">
        <v>5012.0750000000007</v>
      </c>
      <c r="I41" s="140">
        <v>4262.8370000000014</v>
      </c>
      <c r="J41" s="247">
        <f t="shared" si="15"/>
        <v>0.10459781053262486</v>
      </c>
      <c r="K41" s="215">
        <f t="shared" si="16"/>
        <v>0.10462772654867476</v>
      </c>
      <c r="L41" s="52">
        <f t="shared" si="17"/>
        <v>-0.14948658988542654</v>
      </c>
      <c r="N41" s="40">
        <f t="shared" si="11"/>
        <v>2.8714479110987372</v>
      </c>
      <c r="O41" s="143">
        <f t="shared" si="11"/>
        <v>2.6996948081927448</v>
      </c>
      <c r="P41" s="52">
        <f t="shared" si="18"/>
        <v>-5.9814110589341128E-2</v>
      </c>
    </row>
    <row r="42" spans="1:17" ht="20.100000000000001" customHeight="1" x14ac:dyDescent="0.25">
      <c r="A42" s="38" t="s">
        <v>170</v>
      </c>
      <c r="B42" s="19">
        <v>18357.669999999998</v>
      </c>
      <c r="C42" s="140">
        <v>17556.259999999998</v>
      </c>
      <c r="D42" s="247">
        <f t="shared" si="12"/>
        <v>0.12615820336163569</v>
      </c>
      <c r="E42" s="215">
        <f t="shared" si="13"/>
        <v>0.12946386926791092</v>
      </c>
      <c r="F42" s="52">
        <f t="shared" si="14"/>
        <v>-4.3655322271290417E-2</v>
      </c>
      <c r="H42" s="19">
        <v>4361.2020000000011</v>
      </c>
      <c r="I42" s="140">
        <v>4246.8760000000002</v>
      </c>
      <c r="J42" s="247">
        <f t="shared" si="15"/>
        <v>9.1014635752758019E-2</v>
      </c>
      <c r="K42" s="215">
        <f t="shared" si="16"/>
        <v>0.10423597731138431</v>
      </c>
      <c r="L42" s="52">
        <f t="shared" si="17"/>
        <v>-2.6214332654162981E-2</v>
      </c>
      <c r="N42" s="40">
        <f t="shared" si="11"/>
        <v>2.3756838422305235</v>
      </c>
      <c r="O42" s="143">
        <f t="shared" si="11"/>
        <v>2.4190095156941176</v>
      </c>
      <c r="P42" s="52">
        <f t="shared" si="18"/>
        <v>1.8237137742586024E-2</v>
      </c>
    </row>
    <row r="43" spans="1:17" ht="20.100000000000001" customHeight="1" x14ac:dyDescent="0.25">
      <c r="A43" s="38" t="s">
        <v>169</v>
      </c>
      <c r="B43" s="19">
        <v>10256.769999999999</v>
      </c>
      <c r="C43" s="140">
        <v>9942.9</v>
      </c>
      <c r="D43" s="247">
        <f t="shared" si="12"/>
        <v>7.0486923203953666E-2</v>
      </c>
      <c r="E43" s="215">
        <f t="shared" si="13"/>
        <v>7.3321214526551312E-2</v>
      </c>
      <c r="F43" s="52">
        <f t="shared" si="14"/>
        <v>-3.0601251661097891E-2</v>
      </c>
      <c r="H43" s="19">
        <v>4150.9079999999994</v>
      </c>
      <c r="I43" s="140">
        <v>4048.777</v>
      </c>
      <c r="J43" s="247">
        <f t="shared" si="15"/>
        <v>8.6625975972497757E-2</v>
      </c>
      <c r="K43" s="215">
        <f t="shared" si="16"/>
        <v>9.9373805006516464E-2</v>
      </c>
      <c r="L43" s="52">
        <f t="shared" si="17"/>
        <v>-2.4604496172885407E-2</v>
      </c>
      <c r="N43" s="40">
        <f t="shared" si="11"/>
        <v>4.0469933517081893</v>
      </c>
      <c r="O43" s="143">
        <f t="shared" si="11"/>
        <v>4.0720282814872926</v>
      </c>
      <c r="P43" s="52">
        <f t="shared" si="18"/>
        <v>6.1860565618513576E-3</v>
      </c>
    </row>
    <row r="44" spans="1:17" ht="20.100000000000001" customHeight="1" x14ac:dyDescent="0.25">
      <c r="A44" s="38" t="s">
        <v>174</v>
      </c>
      <c r="B44" s="19">
        <v>4911.5900000000011</v>
      </c>
      <c r="C44" s="140">
        <v>5767.7799999999988</v>
      </c>
      <c r="D44" s="247">
        <f t="shared" si="12"/>
        <v>3.3753595638715397E-2</v>
      </c>
      <c r="E44" s="215">
        <f t="shared" si="13"/>
        <v>4.2532926482409764E-2</v>
      </c>
      <c r="F44" s="52">
        <f t="shared" si="14"/>
        <v>0.17432033211241119</v>
      </c>
      <c r="H44" s="19">
        <v>2946.2029999999995</v>
      </c>
      <c r="I44" s="140">
        <v>2614.6259999999993</v>
      </c>
      <c r="J44" s="247">
        <f t="shared" si="15"/>
        <v>6.1484790866986397E-2</v>
      </c>
      <c r="K44" s="215">
        <f t="shared" si="16"/>
        <v>6.417378242589504E-2</v>
      </c>
      <c r="L44" s="52">
        <f t="shared" si="17"/>
        <v>-0.11254384032600614</v>
      </c>
      <c r="N44" s="40">
        <f t="shared" si="11"/>
        <v>5.9984709635779829</v>
      </c>
      <c r="O44" s="143">
        <f t="shared" si="11"/>
        <v>4.5331583382167837</v>
      </c>
      <c r="P44" s="52">
        <f t="shared" si="18"/>
        <v>-0.24428102332384483</v>
      </c>
    </row>
    <row r="45" spans="1:17" ht="20.100000000000001" customHeight="1" x14ac:dyDescent="0.25">
      <c r="A45" s="38" t="s">
        <v>173</v>
      </c>
      <c r="B45" s="19">
        <v>10555.339999999997</v>
      </c>
      <c r="C45" s="140">
        <v>16606.43</v>
      </c>
      <c r="D45" s="247">
        <f t="shared" si="12"/>
        <v>7.2538766100012017E-2</v>
      </c>
      <c r="E45" s="215">
        <f t="shared" si="13"/>
        <v>0.12245960600530605</v>
      </c>
      <c r="F45" s="52">
        <f t="shared" si="14"/>
        <v>0.57327286473008032</v>
      </c>
      <c r="H45" s="19">
        <v>2131.61</v>
      </c>
      <c r="I45" s="140">
        <v>2568.808</v>
      </c>
      <c r="J45" s="247">
        <f t="shared" si="15"/>
        <v>4.4484916708039772E-2</v>
      </c>
      <c r="K45" s="215">
        <f t="shared" si="16"/>
        <v>6.3049218391425257E-2</v>
      </c>
      <c r="L45" s="52">
        <f t="shared" si="17"/>
        <v>0.20510224665862886</v>
      </c>
      <c r="N45" s="40">
        <f t="shared" si="11"/>
        <v>2.0194612395242606</v>
      </c>
      <c r="O45" s="143">
        <f t="shared" si="11"/>
        <v>1.5468755174953317</v>
      </c>
      <c r="P45" s="52">
        <f t="shared" si="18"/>
        <v>-0.23401574280289697</v>
      </c>
    </row>
    <row r="46" spans="1:17" ht="20.100000000000001" customHeight="1" x14ac:dyDescent="0.25">
      <c r="A46" s="38" t="s">
        <v>175</v>
      </c>
      <c r="B46" s="19">
        <v>8578.2999999999993</v>
      </c>
      <c r="C46" s="140">
        <v>7811.38</v>
      </c>
      <c r="D46" s="247">
        <f t="shared" si="12"/>
        <v>5.8952084654377138E-2</v>
      </c>
      <c r="E46" s="215">
        <f t="shared" si="13"/>
        <v>5.7602899428578422E-2</v>
      </c>
      <c r="F46" s="52">
        <f t="shared" si="14"/>
        <v>-8.9402329132811778E-2</v>
      </c>
      <c r="H46" s="19">
        <v>2333.3909999999996</v>
      </c>
      <c r="I46" s="140">
        <v>2201.8339999999998</v>
      </c>
      <c r="J46" s="247">
        <f t="shared" si="15"/>
        <v>4.8695917303019601E-2</v>
      </c>
      <c r="K46" s="215">
        <f t="shared" si="16"/>
        <v>5.4042152129573487E-2</v>
      </c>
      <c r="L46" s="52">
        <f t="shared" si="17"/>
        <v>-5.6380178032742825E-2</v>
      </c>
      <c r="N46" s="40">
        <f t="shared" si="11"/>
        <v>2.7201088793816952</v>
      </c>
      <c r="O46" s="143">
        <f t="shared" si="11"/>
        <v>2.8187516162317028</v>
      </c>
      <c r="P46" s="52">
        <f t="shared" si="18"/>
        <v>3.6264260448438349E-2</v>
      </c>
    </row>
    <row r="47" spans="1:17" ht="20.100000000000001" customHeight="1" x14ac:dyDescent="0.25">
      <c r="A47" s="38" t="s">
        <v>178</v>
      </c>
      <c r="B47" s="19">
        <v>5052.9000000000015</v>
      </c>
      <c r="C47" s="140">
        <v>5184.9299999999985</v>
      </c>
      <c r="D47" s="247">
        <f t="shared" si="12"/>
        <v>3.4724711020843568E-2</v>
      </c>
      <c r="E47" s="215">
        <f t="shared" si="13"/>
        <v>3.8234857519954098E-2</v>
      </c>
      <c r="F47" s="52">
        <f t="shared" si="14"/>
        <v>2.6129549367689242E-2</v>
      </c>
      <c r="H47" s="19">
        <v>1246.8229999999999</v>
      </c>
      <c r="I47" s="140">
        <v>1316.9</v>
      </c>
      <c r="J47" s="247">
        <f t="shared" si="15"/>
        <v>2.6020152516017594E-2</v>
      </c>
      <c r="K47" s="215">
        <f t="shared" si="16"/>
        <v>3.232219601452032E-2</v>
      </c>
      <c r="L47" s="52">
        <f t="shared" si="17"/>
        <v>5.6204449228158475E-2</v>
      </c>
      <c r="N47" s="40">
        <f t="shared" si="11"/>
        <v>2.4675394328009648</v>
      </c>
      <c r="O47" s="143">
        <f t="shared" si="11"/>
        <v>2.5398607117164564</v>
      </c>
      <c r="P47" s="52">
        <f t="shared" si="18"/>
        <v>2.9309067143619263E-2</v>
      </c>
    </row>
    <row r="48" spans="1:17" ht="20.100000000000001" customHeight="1" x14ac:dyDescent="0.25">
      <c r="A48" s="38" t="s">
        <v>179</v>
      </c>
      <c r="B48" s="19">
        <v>3790.6600000000003</v>
      </c>
      <c r="C48" s="140">
        <v>4173.25</v>
      </c>
      <c r="D48" s="247">
        <f t="shared" si="12"/>
        <v>2.6050302416091915E-2</v>
      </c>
      <c r="E48" s="215">
        <f t="shared" si="13"/>
        <v>3.0774498237227596E-2</v>
      </c>
      <c r="F48" s="52">
        <f t="shared" si="14"/>
        <v>0.10092965341127921</v>
      </c>
      <c r="H48" s="19">
        <v>1168.124</v>
      </c>
      <c r="I48" s="140">
        <v>1146.1579999999997</v>
      </c>
      <c r="J48" s="247">
        <f t="shared" si="15"/>
        <v>2.4377770250966289E-2</v>
      </c>
      <c r="K48" s="215">
        <f t="shared" si="16"/>
        <v>2.8131478122568585E-2</v>
      </c>
      <c r="L48" s="52">
        <f t="shared" si="17"/>
        <v>-1.8804510480052074E-2</v>
      </c>
      <c r="N48" s="40">
        <f t="shared" si="11"/>
        <v>3.0815847372225411</v>
      </c>
      <c r="O48" s="143">
        <f t="shared" si="11"/>
        <v>2.7464398250763784</v>
      </c>
      <c r="P48" s="52">
        <f t="shared" si="18"/>
        <v>-0.10875732479394083</v>
      </c>
    </row>
    <row r="49" spans="1:16" ht="20.100000000000001" customHeight="1" x14ac:dyDescent="0.25">
      <c r="A49" s="38" t="s">
        <v>181</v>
      </c>
      <c r="B49" s="19">
        <v>2889.6</v>
      </c>
      <c r="C49" s="140">
        <v>2361.16</v>
      </c>
      <c r="D49" s="247">
        <f t="shared" si="12"/>
        <v>1.9858007276183882E-2</v>
      </c>
      <c r="E49" s="215">
        <f t="shared" si="13"/>
        <v>1.7411732883918361E-2</v>
      </c>
      <c r="F49" s="52">
        <f t="shared" si="14"/>
        <v>-0.18287652270210411</v>
      </c>
      <c r="H49" s="19">
        <v>1240.5930000000001</v>
      </c>
      <c r="I49" s="140">
        <v>885.93299999999988</v>
      </c>
      <c r="J49" s="247">
        <f t="shared" si="15"/>
        <v>2.5890137630043577E-2</v>
      </c>
      <c r="K49" s="215">
        <f t="shared" si="16"/>
        <v>2.1744475724604775E-2</v>
      </c>
      <c r="L49" s="52">
        <f t="shared" si="17"/>
        <v>-0.28587941411889328</v>
      </c>
      <c r="N49" s="40">
        <f t="shared" si="11"/>
        <v>4.2933035714285719</v>
      </c>
      <c r="O49" s="143">
        <f t="shared" si="11"/>
        <v>3.7521091327991325</v>
      </c>
      <c r="P49" s="52">
        <f t="shared" si="18"/>
        <v>-0.12605547910262493</v>
      </c>
    </row>
    <row r="50" spans="1:16" ht="20.100000000000001" customHeight="1" x14ac:dyDescent="0.25">
      <c r="A50" s="38" t="s">
        <v>186</v>
      </c>
      <c r="B50" s="19">
        <v>884.23000000000013</v>
      </c>
      <c r="C50" s="140">
        <v>1944.0199999999995</v>
      </c>
      <c r="D50" s="247">
        <f t="shared" si="12"/>
        <v>6.0766354422134815E-3</v>
      </c>
      <c r="E50" s="215">
        <f t="shared" si="13"/>
        <v>1.4335647292430403E-2</v>
      </c>
      <c r="F50" s="52">
        <f t="shared" si="14"/>
        <v>1.1985456272689226</v>
      </c>
      <c r="H50" s="19">
        <v>281.91899999999998</v>
      </c>
      <c r="I50" s="140">
        <v>648.721</v>
      </c>
      <c r="J50" s="247">
        <f t="shared" si="15"/>
        <v>5.8834135856999465E-3</v>
      </c>
      <c r="K50" s="215">
        <f t="shared" si="16"/>
        <v>1.5922307935861219E-2</v>
      </c>
      <c r="L50" s="52">
        <f t="shared" si="17"/>
        <v>1.3010900294056096</v>
      </c>
      <c r="N50" s="40">
        <f t="shared" si="11"/>
        <v>3.1882994243579157</v>
      </c>
      <c r="O50" s="143">
        <f t="shared" si="11"/>
        <v>3.3370078497134816</v>
      </c>
      <c r="P50" s="52">
        <f t="shared" si="18"/>
        <v>4.664192585535281E-2</v>
      </c>
    </row>
    <row r="51" spans="1:16" ht="20.100000000000001" customHeight="1" x14ac:dyDescent="0.25">
      <c r="A51" s="38" t="s">
        <v>180</v>
      </c>
      <c r="B51" s="19">
        <v>2226.2800000000002</v>
      </c>
      <c r="C51" s="140">
        <v>1251.4499999999998</v>
      </c>
      <c r="D51" s="247">
        <f t="shared" si="12"/>
        <v>1.5299517040013378E-2</v>
      </c>
      <c r="E51" s="215">
        <f t="shared" si="13"/>
        <v>9.228478001312759E-3</v>
      </c>
      <c r="F51" s="52">
        <f t="shared" si="14"/>
        <v>-0.43787394218157655</v>
      </c>
      <c r="H51" s="19">
        <v>924.73700000000008</v>
      </c>
      <c r="I51" s="140">
        <v>539.04099999999994</v>
      </c>
      <c r="J51" s="247">
        <f t="shared" si="15"/>
        <v>1.9298487256975985E-2</v>
      </c>
      <c r="K51" s="215">
        <f t="shared" si="16"/>
        <v>1.3230305157463016E-2</v>
      </c>
      <c r="L51" s="52">
        <f t="shared" si="17"/>
        <v>-0.41708723669540648</v>
      </c>
      <c r="N51" s="40">
        <f t="shared" si="11"/>
        <v>4.153731785759204</v>
      </c>
      <c r="O51" s="143">
        <f t="shared" si="11"/>
        <v>4.3073314954652604</v>
      </c>
      <c r="P51" s="52">
        <f t="shared" si="18"/>
        <v>3.6978726029606175E-2</v>
      </c>
    </row>
    <row r="52" spans="1:16" ht="20.100000000000001" customHeight="1" x14ac:dyDescent="0.25">
      <c r="A52" s="38" t="s">
        <v>189</v>
      </c>
      <c r="B52" s="19">
        <v>425.62000000000006</v>
      </c>
      <c r="C52" s="140">
        <v>577.06000000000006</v>
      </c>
      <c r="D52" s="247">
        <f t="shared" si="12"/>
        <v>2.9249602217917307E-3</v>
      </c>
      <c r="E52" s="215">
        <f t="shared" si="13"/>
        <v>4.2553721806205137E-3</v>
      </c>
      <c r="F52" s="52">
        <f t="shared" si="14"/>
        <v>0.3558103472581175</v>
      </c>
      <c r="H52" s="19">
        <v>305.39299999999997</v>
      </c>
      <c r="I52" s="140">
        <v>303.34099999999995</v>
      </c>
      <c r="J52" s="247">
        <f t="shared" si="15"/>
        <v>6.3732963197856967E-3</v>
      </c>
      <c r="K52" s="215">
        <f t="shared" si="16"/>
        <v>7.4452481291218823E-3</v>
      </c>
      <c r="L52" s="52">
        <f t="shared" si="17"/>
        <v>-6.7192109838798567E-3</v>
      </c>
      <c r="N52" s="40">
        <f t="shared" ref="N52:N53" si="19">(H52/B52)*10</f>
        <v>7.1752502232037951</v>
      </c>
      <c r="O52" s="143">
        <f t="shared" ref="O52:O53" si="20">(I52/C52)*10</f>
        <v>5.2566630852944218</v>
      </c>
      <c r="P52" s="52">
        <f t="shared" ref="P52:P53" si="21">(O52-N52)/N52</f>
        <v>-0.26738957921006301</v>
      </c>
    </row>
    <row r="53" spans="1:16" ht="20.100000000000001" customHeight="1" x14ac:dyDescent="0.25">
      <c r="A53" s="38" t="s">
        <v>188</v>
      </c>
      <c r="B53" s="19">
        <v>515.58000000000004</v>
      </c>
      <c r="C53" s="140">
        <v>758.91999999999985</v>
      </c>
      <c r="D53" s="247">
        <f t="shared" si="12"/>
        <v>3.5431863896230919E-3</v>
      </c>
      <c r="E53" s="215">
        <f t="shared" si="13"/>
        <v>5.5964493385722786E-3</v>
      </c>
      <c r="F53" s="52">
        <f t="shared" si="14"/>
        <v>0.47197331161022499</v>
      </c>
      <c r="H53" s="19">
        <v>287.28899999999993</v>
      </c>
      <c r="I53" s="140">
        <v>300.80700000000002</v>
      </c>
      <c r="J53" s="247">
        <f t="shared" si="15"/>
        <v>5.995480991427154E-3</v>
      </c>
      <c r="K53" s="215">
        <f t="shared" si="16"/>
        <v>7.3830532436326328E-3</v>
      </c>
      <c r="L53" s="52">
        <f t="shared" si="17"/>
        <v>4.7053663732339525E-2</v>
      </c>
      <c r="N53" s="40">
        <f t="shared" si="19"/>
        <v>5.5721517514255767</v>
      </c>
      <c r="O53" s="143">
        <f t="shared" si="20"/>
        <v>3.9636193538185855</v>
      </c>
      <c r="P53" s="52">
        <f t="shared" si="21"/>
        <v>-0.28867347289948897</v>
      </c>
    </row>
    <row r="54" spans="1:16" ht="20.100000000000001" customHeight="1" x14ac:dyDescent="0.25">
      <c r="A54" s="38" t="s">
        <v>191</v>
      </c>
      <c r="B54" s="19">
        <v>461.80999999999995</v>
      </c>
      <c r="C54" s="140">
        <v>642.35000000000014</v>
      </c>
      <c r="D54" s="247">
        <f t="shared" si="12"/>
        <v>3.1736663691218428E-3</v>
      </c>
      <c r="E54" s="215">
        <f t="shared" si="13"/>
        <v>4.7368355460811482E-3</v>
      </c>
      <c r="F54" s="52">
        <f t="shared" si="14"/>
        <v>0.39093999696845066</v>
      </c>
      <c r="H54" s="19">
        <v>202.70799999999997</v>
      </c>
      <c r="I54" s="140">
        <v>232.70600000000002</v>
      </c>
      <c r="J54" s="247">
        <f t="shared" si="15"/>
        <v>4.230346309152859E-3</v>
      </c>
      <c r="K54" s="215">
        <f t="shared" si="16"/>
        <v>5.7115718321474416E-3</v>
      </c>
      <c r="L54" s="52">
        <f t="shared" si="17"/>
        <v>0.14798626595891654</v>
      </c>
      <c r="N54" s="40">
        <f t="shared" ref="N54" si="22">(H54/B54)*10</f>
        <v>4.3894242220826749</v>
      </c>
      <c r="O54" s="143">
        <f t="shared" ref="O54" si="23">(I54/C54)*10</f>
        <v>3.6227290417996416</v>
      </c>
      <c r="P54" s="52">
        <f t="shared" ref="P54" si="24">(O54-N54)/N54</f>
        <v>-0.17466873591891172</v>
      </c>
    </row>
    <row r="55" spans="1:16" ht="20.100000000000001" customHeight="1" x14ac:dyDescent="0.25">
      <c r="A55" s="38" t="s">
        <v>190</v>
      </c>
      <c r="B55" s="19">
        <v>383.30999999999989</v>
      </c>
      <c r="C55" s="140">
        <v>417.79999999999995</v>
      </c>
      <c r="D55" s="247">
        <f t="shared" si="12"/>
        <v>2.6341960025726887E-3</v>
      </c>
      <c r="E55" s="215">
        <f t="shared" si="13"/>
        <v>3.0809525821634668E-3</v>
      </c>
      <c r="F55" s="52">
        <f t="shared" si="14"/>
        <v>8.9979390049829314E-2</v>
      </c>
      <c r="H55" s="19">
        <v>122.06599999999999</v>
      </c>
      <c r="I55" s="140">
        <v>176.12099999999998</v>
      </c>
      <c r="J55" s="247">
        <f t="shared" si="15"/>
        <v>2.547415260241593E-3</v>
      </c>
      <c r="K55" s="215">
        <f t="shared" si="16"/>
        <v>4.3227408947325782E-3</v>
      </c>
      <c r="L55" s="52">
        <f t="shared" si="17"/>
        <v>0.44283420444677468</v>
      </c>
      <c r="N55" s="40">
        <f t="shared" si="11"/>
        <v>3.1845242753906766</v>
      </c>
      <c r="O55" s="143">
        <f t="shared" si="11"/>
        <v>4.2154380086165624</v>
      </c>
      <c r="P55" s="52">
        <f t="shared" si="18"/>
        <v>0.32372613429031361</v>
      </c>
    </row>
    <row r="56" spans="1:16" ht="20.100000000000001" customHeight="1" x14ac:dyDescent="0.25">
      <c r="A56" s="38" t="s">
        <v>187</v>
      </c>
      <c r="B56" s="19">
        <v>1478.4499999999998</v>
      </c>
      <c r="C56" s="140">
        <v>745.46999999999991</v>
      </c>
      <c r="D56" s="247">
        <f t="shared" si="12"/>
        <v>1.0160254311141355E-2</v>
      </c>
      <c r="E56" s="215">
        <f t="shared" si="13"/>
        <v>5.4972659679880321E-3</v>
      </c>
      <c r="F56" s="52">
        <f t="shared" si="14"/>
        <v>-0.49577598160235381</v>
      </c>
      <c r="H56" s="19">
        <v>386.57199999999995</v>
      </c>
      <c r="I56" s="140">
        <v>135.70999999999998</v>
      </c>
      <c r="J56" s="247">
        <f t="shared" si="15"/>
        <v>8.0674341092696819E-3</v>
      </c>
      <c r="K56" s="215">
        <f t="shared" si="16"/>
        <v>3.3308870993473704E-3</v>
      </c>
      <c r="L56" s="52">
        <f t="shared" si="17"/>
        <v>-0.64893991287522113</v>
      </c>
      <c r="N56" s="40">
        <f t="shared" ref="N56" si="25">(H56/B56)*10</f>
        <v>2.6147113531062938</v>
      </c>
      <c r="O56" s="143">
        <f t="shared" ref="O56" si="26">(I56/C56)*10</f>
        <v>1.8204622587092705</v>
      </c>
      <c r="P56" s="52">
        <f t="shared" ref="P56" si="27">(O56-N56)/N56</f>
        <v>-0.30376167275728172</v>
      </c>
    </row>
    <row r="57" spans="1:16" ht="20.100000000000001" customHeight="1" x14ac:dyDescent="0.25">
      <c r="A57" s="38" t="s">
        <v>192</v>
      </c>
      <c r="B57" s="19">
        <v>201.75</v>
      </c>
      <c r="C57" s="140">
        <v>531.36</v>
      </c>
      <c r="D57" s="247">
        <f t="shared" si="12"/>
        <v>1.386473203201169E-3</v>
      </c>
      <c r="E57" s="215">
        <f t="shared" si="13"/>
        <v>3.9183699474829581E-3</v>
      </c>
      <c r="F57" s="52">
        <f t="shared" si="14"/>
        <v>1.6337546468401487</v>
      </c>
      <c r="H57" s="19">
        <v>42.342000000000006</v>
      </c>
      <c r="I57" s="140">
        <v>115.809</v>
      </c>
      <c r="J57" s="247">
        <f t="shared" si="15"/>
        <v>8.8364210303564926E-4</v>
      </c>
      <c r="K57" s="215">
        <f t="shared" si="16"/>
        <v>2.8424338964580329E-3</v>
      </c>
      <c r="L57" s="52">
        <f t="shared" si="17"/>
        <v>1.7350857304803735</v>
      </c>
      <c r="N57" s="40">
        <f t="shared" ref="N57" si="28">(H57/B57)*10</f>
        <v>2.0987360594795543</v>
      </c>
      <c r="O57" s="143">
        <f t="shared" ref="O57" si="29">(I57/C57)*10</f>
        <v>2.1794828364950316</v>
      </c>
      <c r="P57" s="52">
        <f t="shared" ref="P57" si="30">(O57-N57)/N57</f>
        <v>3.8474002793615174E-2</v>
      </c>
    </row>
    <row r="58" spans="1:16" ht="20.100000000000001" customHeight="1" x14ac:dyDescent="0.25">
      <c r="A58" s="38" t="s">
        <v>193</v>
      </c>
      <c r="B58" s="19">
        <v>67.95</v>
      </c>
      <c r="C58" s="140">
        <v>208.75999999999996</v>
      </c>
      <c r="D58" s="247">
        <f t="shared" si="12"/>
        <v>4.6696829817853504E-4</v>
      </c>
      <c r="E58" s="215">
        <f t="shared" si="13"/>
        <v>1.5394438991202617E-3</v>
      </c>
      <c r="F58" s="52">
        <f t="shared" si="14"/>
        <v>2.0722590139808674</v>
      </c>
      <c r="H58" s="19">
        <v>36.752000000000002</v>
      </c>
      <c r="I58" s="140">
        <v>77.770999999999987</v>
      </c>
      <c r="J58" s="247">
        <f t="shared" si="15"/>
        <v>7.6698348143134894E-4</v>
      </c>
      <c r="K58" s="215">
        <f t="shared" si="16"/>
        <v>1.9088233778155209E-3</v>
      </c>
      <c r="L58" s="52">
        <f t="shared" si="17"/>
        <v>1.1161025250326508</v>
      </c>
      <c r="N58" s="40">
        <f t="shared" ref="N58" si="31">(H58/B58)*10</f>
        <v>5.4086828550404711</v>
      </c>
      <c r="O58" s="143">
        <f t="shared" ref="O58" si="32">(I58/C58)*10</f>
        <v>3.725378424985629</v>
      </c>
      <c r="P58" s="52">
        <f t="shared" ref="P58" si="33">(O58-N58)/N58</f>
        <v>-0.31122261651672428</v>
      </c>
    </row>
    <row r="59" spans="1:16" ht="20.100000000000001" customHeight="1" x14ac:dyDescent="0.25">
      <c r="A59" s="38" t="s">
        <v>210</v>
      </c>
      <c r="B59" s="19">
        <v>85.600000000000009</v>
      </c>
      <c r="C59" s="140">
        <v>94.68</v>
      </c>
      <c r="D59" s="247">
        <f t="shared" si="12"/>
        <v>5.8826322772748498E-4</v>
      </c>
      <c r="E59" s="215">
        <f t="shared" si="13"/>
        <v>6.9819193508673311E-4</v>
      </c>
      <c r="F59" s="52">
        <f t="shared" si="14"/>
        <v>0.10607476635514015</v>
      </c>
      <c r="H59" s="19">
        <v>38.299999999999997</v>
      </c>
      <c r="I59" s="140">
        <v>43.551999999999992</v>
      </c>
      <c r="J59" s="247">
        <f t="shared" si="15"/>
        <v>7.9928894587561665E-4</v>
      </c>
      <c r="K59" s="215">
        <f t="shared" si="16"/>
        <v>1.0689469821735808E-3</v>
      </c>
      <c r="L59" s="52">
        <f t="shared" si="17"/>
        <v>0.1371279373368145</v>
      </c>
      <c r="N59" s="40">
        <f t="shared" ref="N59" si="34">(H59/B59)*10</f>
        <v>4.4742990654205599</v>
      </c>
      <c r="O59" s="143">
        <f t="shared" ref="O59" si="35">(I59/C59)*10</f>
        <v>4.599915504858469</v>
      </c>
      <c r="P59" s="52">
        <f t="shared" ref="P59" si="36">(O59-N59)/N59</f>
        <v>2.8075110224242878E-2</v>
      </c>
    </row>
    <row r="60" spans="1:16" ht="20.100000000000001" customHeight="1" x14ac:dyDescent="0.25">
      <c r="A60" s="38" t="s">
        <v>211</v>
      </c>
      <c r="B60" s="19">
        <v>6.4700000000000006</v>
      </c>
      <c r="C60" s="140">
        <v>93.84</v>
      </c>
      <c r="D60" s="247">
        <f t="shared" si="12"/>
        <v>4.4463353778000321E-5</v>
      </c>
      <c r="E60" s="215">
        <f t="shared" si="13"/>
        <v>6.9199758331790274E-4</v>
      </c>
      <c r="F60" s="52">
        <f t="shared" si="14"/>
        <v>13.503863987635238</v>
      </c>
      <c r="H60" s="19">
        <v>6.1689999999999996</v>
      </c>
      <c r="I60" s="140">
        <v>38.72</v>
      </c>
      <c r="J60" s="247">
        <f t="shared" si="15"/>
        <v>1.2874186702628405E-4</v>
      </c>
      <c r="K60" s="215">
        <f t="shared" si="16"/>
        <v>9.5034963146953201E-4</v>
      </c>
      <c r="L60" s="52">
        <f t="shared" si="17"/>
        <v>5.2765440103744536</v>
      </c>
      <c r="N60" s="40">
        <f t="shared" si="11"/>
        <v>9.5347758887171548</v>
      </c>
      <c r="O60" s="143">
        <f t="shared" si="11"/>
        <v>4.1261722080136396</v>
      </c>
      <c r="P60" s="52">
        <f t="shared" si="18"/>
        <v>-0.56725021582350055</v>
      </c>
    </row>
    <row r="61" spans="1:16" ht="20.100000000000001" customHeight="1" thickBot="1" x14ac:dyDescent="0.3">
      <c r="A61" s="8" t="s">
        <v>17</v>
      </c>
      <c r="B61" s="19">
        <f>B62-SUM(B39:B60)</f>
        <v>175.00999999998021</v>
      </c>
      <c r="C61" s="140">
        <f>C62-SUM(C39:C60)</f>
        <v>178.74000000001979</v>
      </c>
      <c r="D61" s="247">
        <f t="shared" si="12"/>
        <v>1.2027096668758819E-3</v>
      </c>
      <c r="E61" s="215">
        <f t="shared" si="13"/>
        <v>1.3180695656676857E-3</v>
      </c>
      <c r="F61" s="52">
        <f t="shared" si="14"/>
        <v>2.1313067824924307E-2</v>
      </c>
      <c r="H61" s="19">
        <f>H62-SUM(H39:H60)</f>
        <v>100.61600000000908</v>
      </c>
      <c r="I61" s="140">
        <f>I62-SUM(I39:I60)</f>
        <v>100.04200000000128</v>
      </c>
      <c r="J61" s="247">
        <f t="shared" si="15"/>
        <v>2.0997717122252821E-3</v>
      </c>
      <c r="K61" s="215">
        <f t="shared" si="16"/>
        <v>2.4554462249864709E-3</v>
      </c>
      <c r="L61" s="52">
        <f t="shared" si="17"/>
        <v>-5.7048580743395486E-3</v>
      </c>
      <c r="N61" s="40">
        <f t="shared" si="11"/>
        <v>5.7491571910188259</v>
      </c>
      <c r="O61" s="143">
        <f t="shared" si="11"/>
        <v>5.5970683674605679</v>
      </c>
      <c r="P61" s="52">
        <f t="shared" si="18"/>
        <v>-2.6454107707447445E-2</v>
      </c>
    </row>
    <row r="62" spans="1:16" s="1" customFormat="1" ht="26.25" customHeight="1" thickBot="1" x14ac:dyDescent="0.3">
      <c r="A62" s="12" t="s">
        <v>18</v>
      </c>
      <c r="B62" s="17">
        <v>145513.09</v>
      </c>
      <c r="C62" s="145">
        <v>135607.41</v>
      </c>
      <c r="D62" s="253">
        <f>SUM(D39:D61)</f>
        <v>0.99999999999999978</v>
      </c>
      <c r="E62" s="254">
        <f>SUM(E39:E61)</f>
        <v>1.0000000000000002</v>
      </c>
      <c r="F62" s="57">
        <f t="shared" si="14"/>
        <v>-6.8074150579854997E-2</v>
      </c>
      <c r="H62" s="17">
        <v>47917.590000000011</v>
      </c>
      <c r="I62" s="145">
        <v>40742.9</v>
      </c>
      <c r="J62" s="253">
        <f t="shared" si="15"/>
        <v>1</v>
      </c>
      <c r="K62" s="254">
        <f t="shared" si="16"/>
        <v>1</v>
      </c>
      <c r="L62" s="57">
        <f t="shared" si="17"/>
        <v>-0.14972977564188866</v>
      </c>
      <c r="N62" s="37">
        <f t="shared" si="11"/>
        <v>3.2930088970002642</v>
      </c>
      <c r="O62" s="150">
        <f t="shared" si="11"/>
        <v>3.0044744605033014</v>
      </c>
      <c r="P62" s="57">
        <f t="shared" si="18"/>
        <v>-8.7620302744945699E-2</v>
      </c>
    </row>
    <row r="64" spans="1:16" ht="15.75" thickBot="1" x14ac:dyDescent="0.3"/>
    <row r="65" spans="1:16" x14ac:dyDescent="0.25">
      <c r="A65" s="373" t="s">
        <v>15</v>
      </c>
      <c r="B65" s="367" t="s">
        <v>1</v>
      </c>
      <c r="C65" s="359"/>
      <c r="D65" s="367" t="s">
        <v>104</v>
      </c>
      <c r="E65" s="359"/>
      <c r="F65" s="130" t="s">
        <v>0</v>
      </c>
      <c r="H65" s="376" t="s">
        <v>19</v>
      </c>
      <c r="I65" s="377"/>
      <c r="J65" s="367" t="s">
        <v>104</v>
      </c>
      <c r="K65" s="360"/>
      <c r="L65" s="130" t="s">
        <v>0</v>
      </c>
      <c r="N65" s="358" t="s">
        <v>22</v>
      </c>
      <c r="O65" s="359"/>
      <c r="P65" s="130" t="s">
        <v>0</v>
      </c>
    </row>
    <row r="66" spans="1:16" x14ac:dyDescent="0.25">
      <c r="A66" s="374"/>
      <c r="B66" s="368" t="str">
        <f>B37</f>
        <v>nov</v>
      </c>
      <c r="C66" s="362"/>
      <c r="D66" s="368" t="str">
        <f>B66</f>
        <v>nov</v>
      </c>
      <c r="E66" s="362"/>
      <c r="F66" s="131" t="str">
        <f>F5</f>
        <v>2024 /2023</v>
      </c>
      <c r="H66" s="356" t="str">
        <f>B66</f>
        <v>nov</v>
      </c>
      <c r="I66" s="362"/>
      <c r="J66" s="368" t="str">
        <f>B66</f>
        <v>nov</v>
      </c>
      <c r="K66" s="357"/>
      <c r="L66" s="131" t="str">
        <f>F66</f>
        <v>2024 /2023</v>
      </c>
      <c r="N66" s="356" t="str">
        <f>B66</f>
        <v>nov</v>
      </c>
      <c r="O66" s="357"/>
      <c r="P66" s="131" t="str">
        <f>L66</f>
        <v>2024 /2023</v>
      </c>
    </row>
    <row r="67" spans="1:16" ht="19.5" customHeight="1" thickBot="1" x14ac:dyDescent="0.3">
      <c r="A67" s="375"/>
      <c r="B67" s="99">
        <f>B6</f>
        <v>2023</v>
      </c>
      <c r="C67" s="134">
        <f>C6</f>
        <v>2024</v>
      </c>
      <c r="D67" s="99">
        <f>B67</f>
        <v>2023</v>
      </c>
      <c r="E67" s="134">
        <f>C67</f>
        <v>2024</v>
      </c>
      <c r="F67" s="132" t="str">
        <f>F38</f>
        <v>HL</v>
      </c>
      <c r="H67" s="25">
        <f>B67</f>
        <v>2023</v>
      </c>
      <c r="I67" s="134">
        <f>C67</f>
        <v>2024</v>
      </c>
      <c r="J67" s="99">
        <f>B67</f>
        <v>2023</v>
      </c>
      <c r="K67" s="134">
        <f>C67</f>
        <v>2024</v>
      </c>
      <c r="L67" s="260">
        <f>L38</f>
        <v>1000</v>
      </c>
      <c r="N67" s="25">
        <f>B67</f>
        <v>2023</v>
      </c>
      <c r="O67" s="134">
        <f>C67</f>
        <v>2024</v>
      </c>
      <c r="P67" s="132"/>
    </row>
    <row r="68" spans="1:16" ht="20.100000000000001" customHeight="1" x14ac:dyDescent="0.25">
      <c r="A68" s="38" t="s">
        <v>164</v>
      </c>
      <c r="B68" s="39">
        <v>20560.409999999993</v>
      </c>
      <c r="C68" s="147">
        <v>28398.439999999995</v>
      </c>
      <c r="D68" s="247">
        <f>B68/$B$96</f>
        <v>0.13684717842852248</v>
      </c>
      <c r="E68" s="246">
        <f>C68/$C$96</f>
        <v>0.15770723730500838</v>
      </c>
      <c r="F68" s="52">
        <f>(C68-B68)/B68</f>
        <v>0.38121953793723012</v>
      </c>
      <c r="H68" s="19">
        <v>7318.8470000000025</v>
      </c>
      <c r="I68" s="147">
        <v>11830.416000000001</v>
      </c>
      <c r="J68" s="245">
        <f>H68/$H$96</f>
        <v>0.1623256817172416</v>
      </c>
      <c r="K68" s="246">
        <f>I68/$I$96</f>
        <v>0.22834309901645106</v>
      </c>
      <c r="L68" s="52">
        <f t="shared" ref="L68:L70" si="37">(I68-H68)/H68</f>
        <v>0.61643165924905896</v>
      </c>
      <c r="N68" s="40">
        <f t="shared" ref="N68:O83" si="38">(H68/B68)*10</f>
        <v>3.5596795005547093</v>
      </c>
      <c r="O68" s="143">
        <f t="shared" si="38"/>
        <v>4.1658682660033444</v>
      </c>
      <c r="P68" s="52">
        <f t="shared" ref="P68:P69" si="39">(O68-N68)/N68</f>
        <v>0.17029307423720927</v>
      </c>
    </row>
    <row r="69" spans="1:16" ht="20.100000000000001" customHeight="1" x14ac:dyDescent="0.25">
      <c r="A69" s="38" t="s">
        <v>161</v>
      </c>
      <c r="B69" s="19">
        <v>17957.599999999999</v>
      </c>
      <c r="C69" s="140">
        <v>19358.140000000007</v>
      </c>
      <c r="D69" s="247">
        <f t="shared" ref="D69:D95" si="40">B69/$B$96</f>
        <v>0.11952324352228559</v>
      </c>
      <c r="E69" s="215">
        <f t="shared" ref="E69:E95" si="41">C69/$C$96</f>
        <v>0.10750304519415772</v>
      </c>
      <c r="F69" s="52">
        <f>(C69-B69)/B69</f>
        <v>7.7991491067849167E-2</v>
      </c>
      <c r="H69" s="19">
        <v>7496.3629999999994</v>
      </c>
      <c r="I69" s="140">
        <v>8676.1719999999987</v>
      </c>
      <c r="J69" s="214">
        <f t="shared" ref="J69:J95" si="42">H69/$H$96</f>
        <v>0.16626283270778935</v>
      </c>
      <c r="K69" s="215">
        <f t="shared" ref="K69:K95" si="43">I69/$I$96</f>
        <v>0.16746190515022968</v>
      </c>
      <c r="L69" s="52">
        <f t="shared" si="37"/>
        <v>0.15738418750532751</v>
      </c>
      <c r="N69" s="40">
        <f t="shared" si="38"/>
        <v>4.1744793290862923</v>
      </c>
      <c r="O69" s="143">
        <f t="shared" si="38"/>
        <v>4.481924399761545</v>
      </c>
      <c r="P69" s="52">
        <f t="shared" si="39"/>
        <v>7.3648722736051039E-2</v>
      </c>
    </row>
    <row r="70" spans="1:16" ht="20.100000000000001" customHeight="1" x14ac:dyDescent="0.25">
      <c r="A70" s="38" t="s">
        <v>163</v>
      </c>
      <c r="B70" s="19">
        <v>21727.730000000003</v>
      </c>
      <c r="C70" s="140">
        <v>22647.35</v>
      </c>
      <c r="D70" s="247">
        <f t="shared" si="40"/>
        <v>0.14461669510271255</v>
      </c>
      <c r="E70" s="215">
        <f t="shared" si="41"/>
        <v>0.1257692676351089</v>
      </c>
      <c r="F70" s="52">
        <f>(C70-B70)/B70</f>
        <v>4.2324715927526492E-2</v>
      </c>
      <c r="H70" s="19">
        <v>7138.9259999999977</v>
      </c>
      <c r="I70" s="140">
        <v>6414.0490000000018</v>
      </c>
      <c r="J70" s="214">
        <f t="shared" si="42"/>
        <v>0.15833518991159945</v>
      </c>
      <c r="K70" s="215">
        <f t="shared" si="43"/>
        <v>0.12379985842453631</v>
      </c>
      <c r="L70" s="52">
        <f t="shared" si="37"/>
        <v>-0.10153866281846823</v>
      </c>
      <c r="N70" s="40">
        <f t="shared" ref="N70" si="44">(H70/B70)*10</f>
        <v>3.2856290095651945</v>
      </c>
      <c r="O70" s="143">
        <f t="shared" ref="O70" si="45">(I70/C70)*10</f>
        <v>2.8321410672771878</v>
      </c>
      <c r="P70" s="52">
        <f t="shared" ref="P70" si="46">(O70-N70)/N70</f>
        <v>-0.13802165155219984</v>
      </c>
    </row>
    <row r="71" spans="1:16" ht="20.100000000000001" customHeight="1" x14ac:dyDescent="0.25">
      <c r="A71" s="38" t="s">
        <v>168</v>
      </c>
      <c r="B71" s="19">
        <v>23470.949999999997</v>
      </c>
      <c r="C71" s="140">
        <v>34334.19</v>
      </c>
      <c r="D71" s="247">
        <f t="shared" si="40"/>
        <v>0.15621932065250305</v>
      </c>
      <c r="E71" s="215">
        <f t="shared" si="41"/>
        <v>0.19067069353123786</v>
      </c>
      <c r="F71" s="52">
        <f t="shared" ref="F71:F96" si="47">(C71-B71)/B71</f>
        <v>0.46283767806586468</v>
      </c>
      <c r="H71" s="19">
        <v>3986.0260000000003</v>
      </c>
      <c r="I71" s="140">
        <v>4248.0559999999987</v>
      </c>
      <c r="J71" s="214">
        <f t="shared" si="42"/>
        <v>8.8406601175383154E-2</v>
      </c>
      <c r="K71" s="215">
        <f t="shared" si="43"/>
        <v>8.1993251280041937E-2</v>
      </c>
      <c r="L71" s="52">
        <f t="shared" ref="L71:L96" si="48">(I71-H71)/H71</f>
        <v>6.5737152743107638E-2</v>
      </c>
      <c r="N71" s="40">
        <f t="shared" ref="N71" si="49">(H71/B71)*10</f>
        <v>1.6982806405364934</v>
      </c>
      <c r="O71" s="143">
        <f t="shared" si="38"/>
        <v>1.2372669924643622</v>
      </c>
      <c r="P71" s="52">
        <f t="shared" ref="P71:P96" si="50">(O71-N71)/N71</f>
        <v>-0.27145904926908615</v>
      </c>
    </row>
    <row r="72" spans="1:16" ht="20.100000000000001" customHeight="1" x14ac:dyDescent="0.25">
      <c r="A72" s="38" t="s">
        <v>172</v>
      </c>
      <c r="B72" s="19">
        <v>10355.11</v>
      </c>
      <c r="C72" s="140">
        <v>8799.36</v>
      </c>
      <c r="D72" s="247">
        <f t="shared" si="40"/>
        <v>6.8922146290710057E-2</v>
      </c>
      <c r="E72" s="215">
        <f t="shared" si="41"/>
        <v>4.8866161509301176E-2</v>
      </c>
      <c r="F72" s="52">
        <f t="shared" si="47"/>
        <v>-0.1502398332803804</v>
      </c>
      <c r="H72" s="19">
        <v>4244.9019999999991</v>
      </c>
      <c r="I72" s="140">
        <v>3830.7190000000005</v>
      </c>
      <c r="J72" s="214">
        <f t="shared" si="42"/>
        <v>9.4148246434565708E-2</v>
      </c>
      <c r="K72" s="215">
        <f t="shared" si="43"/>
        <v>7.393808027724473E-2</v>
      </c>
      <c r="L72" s="52">
        <f t="shared" si="48"/>
        <v>-9.7571863849860066E-2</v>
      </c>
      <c r="N72" s="40">
        <f t="shared" si="38"/>
        <v>4.0993306686264059</v>
      </c>
      <c r="O72" s="143">
        <f t="shared" si="38"/>
        <v>4.3534063841006621</v>
      </c>
      <c r="P72" s="52">
        <f t="shared" si="50"/>
        <v>6.1979805000554201E-2</v>
      </c>
    </row>
    <row r="73" spans="1:16" ht="20.100000000000001" customHeight="1" x14ac:dyDescent="0.25">
      <c r="A73" s="38" t="s">
        <v>166</v>
      </c>
      <c r="B73" s="19">
        <v>9730.5199999999986</v>
      </c>
      <c r="C73" s="140">
        <v>9219.74</v>
      </c>
      <c r="D73" s="247">
        <f t="shared" si="40"/>
        <v>6.4764963667665515E-2</v>
      </c>
      <c r="E73" s="215">
        <f t="shared" si="41"/>
        <v>5.1200690040385251E-2</v>
      </c>
      <c r="F73" s="52">
        <f t="shared" si="47"/>
        <v>-5.2492569770166336E-2</v>
      </c>
      <c r="H73" s="19">
        <v>3530.8</v>
      </c>
      <c r="I73" s="140">
        <v>3536.4920000000002</v>
      </c>
      <c r="J73" s="214">
        <f t="shared" si="42"/>
        <v>7.8310083132935623E-2</v>
      </c>
      <c r="K73" s="215">
        <f t="shared" si="43"/>
        <v>6.8259099504775406E-2</v>
      </c>
      <c r="L73" s="52">
        <f t="shared" si="48"/>
        <v>1.6120992409652223E-3</v>
      </c>
      <c r="N73" s="40">
        <f t="shared" si="38"/>
        <v>3.628583056198436</v>
      </c>
      <c r="O73" s="143">
        <f t="shared" si="38"/>
        <v>3.8357827878009578</v>
      </c>
      <c r="P73" s="52">
        <f t="shared" si="50"/>
        <v>5.7102105255267085E-2</v>
      </c>
    </row>
    <row r="74" spans="1:16" ht="20.100000000000001" customHeight="1" x14ac:dyDescent="0.25">
      <c r="A74" s="38" t="s">
        <v>171</v>
      </c>
      <c r="B74" s="19">
        <v>5737.2999999999993</v>
      </c>
      <c r="C74" s="140">
        <v>15463.51</v>
      </c>
      <c r="D74" s="247">
        <f t="shared" si="40"/>
        <v>3.8186656627857238E-2</v>
      </c>
      <c r="E74" s="215">
        <f t="shared" si="41"/>
        <v>8.5874697382615758E-2</v>
      </c>
      <c r="F74" s="52">
        <f t="shared" si="47"/>
        <v>1.6952590939989198</v>
      </c>
      <c r="H74" s="19">
        <v>1028.9459999999999</v>
      </c>
      <c r="I74" s="140">
        <v>3041.9519999999998</v>
      </c>
      <c r="J74" s="214">
        <f t="shared" si="42"/>
        <v>2.2821130281891235E-2</v>
      </c>
      <c r="K74" s="215">
        <f t="shared" si="43"/>
        <v>5.8713805730862823E-2</v>
      </c>
      <c r="L74" s="52">
        <f t="shared" si="48"/>
        <v>1.9563767194779902</v>
      </c>
      <c r="N74" s="40">
        <f t="shared" si="38"/>
        <v>1.7934324508043853</v>
      </c>
      <c r="O74" s="143">
        <f t="shared" si="38"/>
        <v>1.9671808017713956</v>
      </c>
      <c r="P74" s="52">
        <f t="shared" si="50"/>
        <v>9.6880342992054835E-2</v>
      </c>
    </row>
    <row r="75" spans="1:16" ht="20.100000000000001" customHeight="1" x14ac:dyDescent="0.25">
      <c r="A75" s="38" t="s">
        <v>177</v>
      </c>
      <c r="B75" s="19">
        <v>4439.9399999999996</v>
      </c>
      <c r="C75" s="140">
        <v>4169.43</v>
      </c>
      <c r="D75" s="247">
        <f t="shared" si="40"/>
        <v>2.9551612122128607E-2</v>
      </c>
      <c r="E75" s="215">
        <f t="shared" si="41"/>
        <v>2.3154415750887062E-2</v>
      </c>
      <c r="F75" s="52">
        <f t="shared" si="47"/>
        <v>-6.0926499006743184E-2</v>
      </c>
      <c r="H75" s="19">
        <v>1528.816</v>
      </c>
      <c r="I75" s="140">
        <v>1781.0840000000001</v>
      </c>
      <c r="J75" s="214">
        <f t="shared" si="42"/>
        <v>3.3907813542245979E-2</v>
      </c>
      <c r="K75" s="215">
        <f t="shared" si="43"/>
        <v>3.437734059128747E-2</v>
      </c>
      <c r="L75" s="52">
        <f t="shared" si="48"/>
        <v>0.1650087387887097</v>
      </c>
      <c r="N75" s="40">
        <f t="shared" si="38"/>
        <v>3.4433258107091542</v>
      </c>
      <c r="O75" s="143">
        <f t="shared" si="38"/>
        <v>4.2717685630889592</v>
      </c>
      <c r="P75" s="52">
        <f t="shared" si="50"/>
        <v>0.24059377413640301</v>
      </c>
    </row>
    <row r="76" spans="1:16" ht="20.100000000000001" customHeight="1" x14ac:dyDescent="0.25">
      <c r="A76" s="38" t="s">
        <v>176</v>
      </c>
      <c r="B76" s="19">
        <v>572.32000000000005</v>
      </c>
      <c r="C76" s="140">
        <v>574.08999999999992</v>
      </c>
      <c r="D76" s="247">
        <f t="shared" si="40"/>
        <v>3.8092809023853131E-3</v>
      </c>
      <c r="E76" s="215">
        <f t="shared" si="41"/>
        <v>3.1881380760503835E-3</v>
      </c>
      <c r="F76" s="52">
        <f t="shared" si="47"/>
        <v>3.0926754263346868E-3</v>
      </c>
      <c r="H76" s="19">
        <v>1516.4349999999999</v>
      </c>
      <c r="I76" s="140">
        <v>1562.8039999999999</v>
      </c>
      <c r="J76" s="214">
        <f t="shared" si="42"/>
        <v>3.3633213695392891E-2</v>
      </c>
      <c r="K76" s="215">
        <f t="shared" si="43"/>
        <v>3.0164240083806498E-2</v>
      </c>
      <c r="L76" s="52">
        <f t="shared" si="48"/>
        <v>3.0577637683118573E-2</v>
      </c>
      <c r="N76" s="40">
        <f t="shared" si="38"/>
        <v>26.496278305842882</v>
      </c>
      <c r="O76" s="143">
        <f t="shared" si="38"/>
        <v>27.222282220557755</v>
      </c>
      <c r="P76" s="52">
        <f t="shared" si="50"/>
        <v>2.7400222262715924E-2</v>
      </c>
    </row>
    <row r="77" spans="1:16" ht="20.100000000000001" customHeight="1" x14ac:dyDescent="0.25">
      <c r="A77" s="38" t="s">
        <v>182</v>
      </c>
      <c r="B77" s="19">
        <v>11784.02</v>
      </c>
      <c r="C77" s="140">
        <v>10595.689999999999</v>
      </c>
      <c r="D77" s="247">
        <f t="shared" si="40"/>
        <v>7.8432768974221717E-2</v>
      </c>
      <c r="E77" s="215">
        <f t="shared" si="41"/>
        <v>5.8841858821833321E-2</v>
      </c>
      <c r="F77" s="52">
        <f t="shared" si="47"/>
        <v>-0.10084249687288394</v>
      </c>
      <c r="H77" s="19">
        <v>1007.9989999999999</v>
      </c>
      <c r="I77" s="140">
        <v>888.62299999999971</v>
      </c>
      <c r="J77" s="214">
        <f t="shared" si="42"/>
        <v>2.2356543980943687E-2</v>
      </c>
      <c r="K77" s="215">
        <f t="shared" si="43"/>
        <v>1.7151630988909917E-2</v>
      </c>
      <c r="L77" s="52">
        <f t="shared" si="48"/>
        <v>-0.11842868891735032</v>
      </c>
      <c r="N77" s="40">
        <f t="shared" si="38"/>
        <v>0.85539484827758261</v>
      </c>
      <c r="O77" s="143">
        <f t="shared" si="38"/>
        <v>0.83866458909235719</v>
      </c>
      <c r="P77" s="52">
        <f t="shared" si="50"/>
        <v>-1.9558522264791933E-2</v>
      </c>
    </row>
    <row r="78" spans="1:16" ht="20.100000000000001" customHeight="1" x14ac:dyDescent="0.25">
      <c r="A78" s="38" t="s">
        <v>199</v>
      </c>
      <c r="B78" s="19">
        <v>2393.6800000000003</v>
      </c>
      <c r="C78" s="140">
        <v>4961.45</v>
      </c>
      <c r="D78" s="247">
        <f t="shared" si="40"/>
        <v>1.5931995230678075E-2</v>
      </c>
      <c r="E78" s="215">
        <f t="shared" si="41"/>
        <v>2.7552801228762351E-2</v>
      </c>
      <c r="F78" s="52">
        <f t="shared" si="47"/>
        <v>1.0727290197520134</v>
      </c>
      <c r="H78" s="19">
        <v>275.06400000000008</v>
      </c>
      <c r="I78" s="140">
        <v>523.43200000000002</v>
      </c>
      <c r="J78" s="214">
        <f t="shared" si="42"/>
        <v>6.1006810657295253E-3</v>
      </c>
      <c r="K78" s="215">
        <f t="shared" si="43"/>
        <v>1.0102948620266524E-2</v>
      </c>
      <c r="L78" s="52">
        <f t="shared" si="48"/>
        <v>0.90294622342436626</v>
      </c>
      <c r="N78" s="40">
        <f t="shared" si="38"/>
        <v>1.1491260318839613</v>
      </c>
      <c r="O78" s="143">
        <f t="shared" si="38"/>
        <v>1.0549980348486834</v>
      </c>
      <c r="P78" s="52">
        <f t="shared" si="50"/>
        <v>-8.1912683573060863E-2</v>
      </c>
    </row>
    <row r="79" spans="1:16" ht="20.100000000000001" customHeight="1" x14ac:dyDescent="0.25">
      <c r="A79" s="38" t="s">
        <v>183</v>
      </c>
      <c r="B79" s="19">
        <v>807.67</v>
      </c>
      <c r="C79" s="140">
        <v>1562.3600000000001</v>
      </c>
      <c r="D79" s="247">
        <f t="shared" si="40"/>
        <v>5.3757371862411685E-3</v>
      </c>
      <c r="E79" s="215">
        <f t="shared" si="41"/>
        <v>8.6763737471443128E-3</v>
      </c>
      <c r="F79" s="52">
        <f t="shared" si="47"/>
        <v>0.93440390258397643</v>
      </c>
      <c r="H79" s="19">
        <v>366.54399999999993</v>
      </c>
      <c r="I79" s="140">
        <v>522.77300000000002</v>
      </c>
      <c r="J79" s="214">
        <f t="shared" si="42"/>
        <v>8.129628161288871E-3</v>
      </c>
      <c r="K79" s="215">
        <f t="shared" si="43"/>
        <v>1.0090229025093215E-2</v>
      </c>
      <c r="L79" s="52">
        <f t="shared" si="48"/>
        <v>0.42622168143524414</v>
      </c>
      <c r="N79" s="40">
        <f t="shared" si="38"/>
        <v>4.5382891527480274</v>
      </c>
      <c r="O79" s="143">
        <f t="shared" si="38"/>
        <v>3.3460470058117209</v>
      </c>
      <c r="P79" s="52">
        <f t="shared" si="50"/>
        <v>-0.26270740069842824</v>
      </c>
    </row>
    <row r="80" spans="1:16" ht="20.100000000000001" customHeight="1" x14ac:dyDescent="0.25">
      <c r="A80" s="38" t="s">
        <v>202</v>
      </c>
      <c r="B80" s="19">
        <v>448.83</v>
      </c>
      <c r="C80" s="140">
        <v>1535.69</v>
      </c>
      <c r="D80" s="247">
        <f t="shared" si="40"/>
        <v>2.9873489436287389E-3</v>
      </c>
      <c r="E80" s="215">
        <f t="shared" si="41"/>
        <v>8.5282651884021916E-3</v>
      </c>
      <c r="F80" s="52">
        <f t="shared" si="47"/>
        <v>2.4215404496134396</v>
      </c>
      <c r="H80" s="19">
        <v>107.756</v>
      </c>
      <c r="I80" s="140">
        <v>453.62</v>
      </c>
      <c r="J80" s="214">
        <f t="shared" si="42"/>
        <v>2.3899346658186843E-3</v>
      </c>
      <c r="K80" s="215">
        <f t="shared" si="43"/>
        <v>8.7554821889477535E-3</v>
      </c>
      <c r="L80" s="52">
        <f t="shared" si="48"/>
        <v>3.209695979806229</v>
      </c>
      <c r="N80" s="40">
        <f t="shared" si="38"/>
        <v>2.4008199095425886</v>
      </c>
      <c r="O80" s="143">
        <f t="shared" si="38"/>
        <v>2.9538513632308607</v>
      </c>
      <c r="P80" s="52">
        <f t="shared" si="50"/>
        <v>0.23035107776727715</v>
      </c>
    </row>
    <row r="81" spans="1:16" ht="20.100000000000001" customHeight="1" x14ac:dyDescent="0.25">
      <c r="A81" s="38" t="s">
        <v>205</v>
      </c>
      <c r="B81" s="19">
        <v>4791.380000000001</v>
      </c>
      <c r="C81" s="140">
        <v>5808.5400000000009</v>
      </c>
      <c r="D81" s="247">
        <f t="shared" ref="D81:D82" si="51">B81/$B$96</f>
        <v>3.189074701228499E-2</v>
      </c>
      <c r="E81" s="215">
        <f t="shared" ref="E81:E82" si="52">C81/$C$96</f>
        <v>3.2257011165952552E-2</v>
      </c>
      <c r="F81" s="52">
        <f t="shared" ref="F81:F82" si="53">(C81-B81)/B81</f>
        <v>0.21228957001949325</v>
      </c>
      <c r="H81" s="19">
        <v>355.19500000000005</v>
      </c>
      <c r="I81" s="140">
        <v>399.90600000000006</v>
      </c>
      <c r="J81" s="214">
        <f t="shared" si="42"/>
        <v>7.8779171797901532E-3</v>
      </c>
      <c r="K81" s="215">
        <f t="shared" si="43"/>
        <v>7.7187290248519483E-3</v>
      </c>
      <c r="L81" s="52">
        <f t="shared" ref="L81" si="54">(I81-H81)/H81</f>
        <v>0.12587733498500825</v>
      </c>
      <c r="N81" s="40">
        <f t="shared" ref="N81" si="55">(H81/B81)*10</f>
        <v>0.74132087206608532</v>
      </c>
      <c r="O81" s="143">
        <f t="shared" ref="O81" si="56">(I81/C81)*10</f>
        <v>0.68847937691743533</v>
      </c>
      <c r="P81" s="52">
        <f t="shared" ref="P81" si="57">(O81-N81)/N81</f>
        <v>-7.1280193422018509E-2</v>
      </c>
    </row>
    <row r="82" spans="1:16" ht="20.100000000000001" customHeight="1" x14ac:dyDescent="0.25">
      <c r="A82" s="38" t="s">
        <v>184</v>
      </c>
      <c r="B82" s="19">
        <v>2729.72</v>
      </c>
      <c r="C82" s="140">
        <v>1069.7299999999998</v>
      </c>
      <c r="D82" s="247">
        <f t="shared" si="51"/>
        <v>1.8168629900858324E-2</v>
      </c>
      <c r="E82" s="215">
        <f t="shared" si="52"/>
        <v>5.9406137436523489E-3</v>
      </c>
      <c r="F82" s="52">
        <f t="shared" si="53"/>
        <v>-0.6081173160617207</v>
      </c>
      <c r="H82" s="19">
        <v>1004.7599999999999</v>
      </c>
      <c r="I82" s="140">
        <v>377.31399999999996</v>
      </c>
      <c r="J82" s="214">
        <f t="shared" si="42"/>
        <v>2.2284705768847963E-2</v>
      </c>
      <c r="K82" s="215">
        <f t="shared" si="43"/>
        <v>7.2826727363004985E-3</v>
      </c>
      <c r="L82" s="52">
        <f>(I82-H82)/H82</f>
        <v>-0.62447350611091201</v>
      </c>
      <c r="N82" s="40">
        <f t="shared" si="38"/>
        <v>3.6808170801400877</v>
      </c>
      <c r="O82" s="143">
        <f t="shared" si="38"/>
        <v>3.527189103792546</v>
      </c>
      <c r="P82" s="52">
        <f>(O82-N82)/N82</f>
        <v>-4.1737465623174833E-2</v>
      </c>
    </row>
    <row r="83" spans="1:16" ht="20.100000000000001" customHeight="1" x14ac:dyDescent="0.25">
      <c r="A83" s="38" t="s">
        <v>206</v>
      </c>
      <c r="B83" s="19">
        <v>124.39999999999999</v>
      </c>
      <c r="C83" s="140">
        <v>1025.49</v>
      </c>
      <c r="D83" s="247">
        <f t="shared" si="40"/>
        <v>8.2798878993698083E-4</v>
      </c>
      <c r="E83" s="215">
        <f t="shared" si="41"/>
        <v>5.6949323548727698E-3</v>
      </c>
      <c r="F83" s="52">
        <f>(C83-B83)/B83</f>
        <v>7.2434887459807085</v>
      </c>
      <c r="H83" s="19">
        <v>39.051000000000002</v>
      </c>
      <c r="I83" s="140">
        <v>331.94200000000001</v>
      </c>
      <c r="J83" s="214">
        <f t="shared" si="42"/>
        <v>8.6611732650511755E-4</v>
      </c>
      <c r="K83" s="215">
        <f t="shared" si="43"/>
        <v>6.4069315038219107E-3</v>
      </c>
      <c r="L83" s="52">
        <f>(I83-H83)/H83</f>
        <v>7.5002176640803055</v>
      </c>
      <c r="N83" s="40">
        <f t="shared" si="38"/>
        <v>3.1391479099678459</v>
      </c>
      <c r="O83" s="143">
        <f t="shared" si="38"/>
        <v>3.2369111351646529</v>
      </c>
      <c r="P83" s="52">
        <f>(O83-N83)/N83</f>
        <v>3.1143236317847923E-2</v>
      </c>
    </row>
    <row r="84" spans="1:16" ht="20.100000000000001" customHeight="1" x14ac:dyDescent="0.25">
      <c r="A84" s="38" t="s">
        <v>200</v>
      </c>
      <c r="B84" s="19">
        <v>402.76000000000005</v>
      </c>
      <c r="C84" s="140">
        <v>332.91999999999996</v>
      </c>
      <c r="D84" s="247">
        <f t="shared" si="40"/>
        <v>2.6807135452975761E-3</v>
      </c>
      <c r="E84" s="215">
        <f t="shared" si="41"/>
        <v>1.8488301978412684E-3</v>
      </c>
      <c r="F84" s="52">
        <f>(C84-B84)/B84</f>
        <v>-0.17340351574138466</v>
      </c>
      <c r="H84" s="19">
        <v>414.83800000000002</v>
      </c>
      <c r="I84" s="140">
        <v>307.976</v>
      </c>
      <c r="J84" s="214">
        <f t="shared" si="42"/>
        <v>9.2007472149939814E-3</v>
      </c>
      <c r="K84" s="215">
        <f t="shared" si="43"/>
        <v>5.9443551488544888E-3</v>
      </c>
      <c r="L84" s="52">
        <f>(I84-H84)/H84</f>
        <v>-0.25759935203621659</v>
      </c>
      <c r="N84" s="40">
        <f t="shared" ref="N84:N85" si="58">(H84/B84)*10</f>
        <v>10.299880822325951</v>
      </c>
      <c r="O84" s="143">
        <f t="shared" ref="O84:O85" si="59">(I84/C84)*10</f>
        <v>9.2507509311546325</v>
      </c>
      <c r="P84" s="52">
        <f t="shared" ref="P84:P85" si="60">(O84-N84)/N84</f>
        <v>-0.10185844955576884</v>
      </c>
    </row>
    <row r="85" spans="1:16" ht="20.100000000000001" customHeight="1" x14ac:dyDescent="0.25">
      <c r="A85" s="38" t="s">
        <v>185</v>
      </c>
      <c r="B85" s="19">
        <v>742.44</v>
      </c>
      <c r="C85" s="140">
        <v>961.95999999999981</v>
      </c>
      <c r="D85" s="247">
        <f t="shared" si="40"/>
        <v>4.9415755401994547E-3</v>
      </c>
      <c r="E85" s="215">
        <f t="shared" si="41"/>
        <v>5.3421263279928707E-3</v>
      </c>
      <c r="F85" s="52">
        <f t="shared" si="47"/>
        <v>0.29567372447605156</v>
      </c>
      <c r="H85" s="19">
        <v>206.184</v>
      </c>
      <c r="I85" s="140">
        <v>263.70900000000006</v>
      </c>
      <c r="J85" s="214">
        <f t="shared" si="42"/>
        <v>4.5729823781242773E-3</v>
      </c>
      <c r="K85" s="215">
        <f t="shared" si="43"/>
        <v>5.0899419173872926E-3</v>
      </c>
      <c r="L85" s="52">
        <f t="shared" si="48"/>
        <v>0.27899837038761527</v>
      </c>
      <c r="N85" s="40">
        <f t="shared" si="58"/>
        <v>2.7771133020850169</v>
      </c>
      <c r="O85" s="143">
        <f t="shared" si="59"/>
        <v>2.7413717826105048</v>
      </c>
      <c r="P85" s="52">
        <f t="shared" si="60"/>
        <v>-1.2870025665743589E-2</v>
      </c>
    </row>
    <row r="86" spans="1:16" ht="20.100000000000001" customHeight="1" x14ac:dyDescent="0.25">
      <c r="A86" s="38" t="s">
        <v>212</v>
      </c>
      <c r="B86" s="19"/>
      <c r="C86" s="140">
        <v>110.53999999999999</v>
      </c>
      <c r="D86" s="247">
        <f t="shared" si="40"/>
        <v>0</v>
      </c>
      <c r="E86" s="215">
        <f t="shared" si="41"/>
        <v>6.1387026934210567E-4</v>
      </c>
      <c r="F86" s="52" t="e">
        <f t="shared" si="47"/>
        <v>#DIV/0!</v>
      </c>
      <c r="H86" s="19"/>
      <c r="I86" s="140">
        <v>211.57400000000001</v>
      </c>
      <c r="J86" s="214">
        <f t="shared" si="42"/>
        <v>0</v>
      </c>
      <c r="K86" s="215">
        <f t="shared" si="43"/>
        <v>4.083665598175636E-3</v>
      </c>
      <c r="L86" s="52" t="e">
        <f t="shared" si="48"/>
        <v>#DIV/0!</v>
      </c>
      <c r="N86" s="40" t="e">
        <f t="shared" ref="N86:O96" si="61">(H86/B86)*10</f>
        <v>#DIV/0!</v>
      </c>
      <c r="O86" s="143">
        <f t="shared" si="61"/>
        <v>19.140039804595624</v>
      </c>
      <c r="P86" s="52" t="e">
        <f t="shared" si="50"/>
        <v>#DIV/0!</v>
      </c>
    </row>
    <row r="87" spans="1:16" ht="20.100000000000001" customHeight="1" x14ac:dyDescent="0.25">
      <c r="A87" s="38" t="s">
        <v>198</v>
      </c>
      <c r="B87" s="19">
        <v>514.66</v>
      </c>
      <c r="C87" s="140">
        <v>629.56999999999994</v>
      </c>
      <c r="D87" s="247">
        <f t="shared" si="40"/>
        <v>3.4255041047344579E-3</v>
      </c>
      <c r="E87" s="215">
        <f t="shared" si="41"/>
        <v>3.4962394198453902E-3</v>
      </c>
      <c r="F87" s="52">
        <f t="shared" si="47"/>
        <v>0.22327361753390584</v>
      </c>
      <c r="H87" s="19">
        <v>128.53599999999997</v>
      </c>
      <c r="I87" s="140">
        <v>210.00899999999999</v>
      </c>
      <c r="J87" s="214">
        <f t="shared" si="42"/>
        <v>2.8508170515393143E-3</v>
      </c>
      <c r="K87" s="215">
        <f t="shared" si="43"/>
        <v>4.053458972308824E-3</v>
      </c>
      <c r="L87" s="52">
        <f t="shared" si="48"/>
        <v>0.63385355075620864</v>
      </c>
      <c r="N87" s="40">
        <f t="shared" ref="N87:N91" si="62">(H87/B87)*10</f>
        <v>2.4974934908483268</v>
      </c>
      <c r="O87" s="143">
        <f t="shared" ref="O87:O91" si="63">(I87/C87)*10</f>
        <v>3.3357529742522676</v>
      </c>
      <c r="P87" s="52">
        <f t="shared" ref="P87:P91" si="64">(O87-N87)/N87</f>
        <v>0.33564030756260671</v>
      </c>
    </row>
    <row r="88" spans="1:16" ht="20.100000000000001" customHeight="1" x14ac:dyDescent="0.25">
      <c r="A88" s="38" t="s">
        <v>197</v>
      </c>
      <c r="B88" s="19">
        <v>504.18</v>
      </c>
      <c r="C88" s="140">
        <v>1041.6399999999999</v>
      </c>
      <c r="D88" s="247">
        <f t="shared" si="40"/>
        <v>3.3557507082831754E-3</v>
      </c>
      <c r="E88" s="215">
        <f t="shared" si="41"/>
        <v>5.7846193898815892E-3</v>
      </c>
      <c r="F88" s="52">
        <f t="shared" si="47"/>
        <v>1.0660081716847154</v>
      </c>
      <c r="H88" s="19">
        <v>101.33200000000001</v>
      </c>
      <c r="I88" s="140">
        <v>202.47199999999995</v>
      </c>
      <c r="J88" s="214">
        <f t="shared" si="42"/>
        <v>2.2474559148143855E-3</v>
      </c>
      <c r="K88" s="215">
        <f t="shared" si="43"/>
        <v>3.907984634188592E-3</v>
      </c>
      <c r="L88" s="52">
        <f t="shared" ref="L88:L90" si="65">(I88-H88)/H88</f>
        <v>0.99810523822681818</v>
      </c>
      <c r="N88" s="40">
        <f t="shared" ref="N88:N89" si="66">(H88/B88)*10</f>
        <v>2.0098377563568568</v>
      </c>
      <c r="O88" s="143">
        <f t="shared" ref="O88:O89" si="67">(I88/C88)*10</f>
        <v>1.943780960792596</v>
      </c>
      <c r="P88" s="52">
        <f t="shared" ref="P88:P89" si="68">(O88-N88)/N88</f>
        <v>-3.2866730339467305E-2</v>
      </c>
    </row>
    <row r="89" spans="1:16" ht="20.100000000000001" customHeight="1" x14ac:dyDescent="0.25">
      <c r="A89" s="38" t="s">
        <v>196</v>
      </c>
      <c r="B89" s="19">
        <v>1441.7600000000002</v>
      </c>
      <c r="C89" s="140">
        <v>898.48</v>
      </c>
      <c r="D89" s="247">
        <f t="shared" si="40"/>
        <v>9.5961504644657691E-3</v>
      </c>
      <c r="E89" s="215">
        <f t="shared" si="41"/>
        <v>4.9895979699520095E-3</v>
      </c>
      <c r="F89" s="52">
        <f t="shared" si="47"/>
        <v>-0.37681722339363011</v>
      </c>
      <c r="H89" s="19">
        <v>421.13099999999997</v>
      </c>
      <c r="I89" s="140">
        <v>193.29600000000002</v>
      </c>
      <c r="J89" s="214">
        <f t="shared" si="42"/>
        <v>9.3403204995627931E-3</v>
      </c>
      <c r="K89" s="215">
        <f t="shared" si="43"/>
        <v>3.7308753696813305E-3</v>
      </c>
      <c r="L89" s="52">
        <f t="shared" si="65"/>
        <v>-0.54100742999209261</v>
      </c>
      <c r="N89" s="40">
        <f t="shared" si="66"/>
        <v>2.9209507823770942</v>
      </c>
      <c r="O89" s="143">
        <f t="shared" si="67"/>
        <v>2.1513667527379576</v>
      </c>
      <c r="P89" s="52">
        <f t="shared" si="68"/>
        <v>-0.26347038583541027</v>
      </c>
    </row>
    <row r="90" spans="1:16" ht="20.100000000000001" customHeight="1" x14ac:dyDescent="0.25">
      <c r="A90" s="38" t="s">
        <v>204</v>
      </c>
      <c r="B90" s="19">
        <v>154.08000000000004</v>
      </c>
      <c r="C90" s="140">
        <v>281.42</v>
      </c>
      <c r="D90" s="247">
        <f t="shared" si="40"/>
        <v>1.0255346684364152E-3</v>
      </c>
      <c r="E90" s="215">
        <f t="shared" si="41"/>
        <v>1.5628312936335751E-3</v>
      </c>
      <c r="F90" s="52">
        <f t="shared" si="47"/>
        <v>0.82645379023883658</v>
      </c>
      <c r="H90" s="19">
        <v>119.78500000000001</v>
      </c>
      <c r="I90" s="140">
        <v>177.73400000000001</v>
      </c>
      <c r="J90" s="214">
        <f t="shared" si="42"/>
        <v>2.65672745782222E-3</v>
      </c>
      <c r="K90" s="215">
        <f t="shared" si="43"/>
        <v>3.4305076305507693E-3</v>
      </c>
      <c r="L90" s="52">
        <f t="shared" si="65"/>
        <v>0.48377509704887917</v>
      </c>
      <c r="N90" s="40">
        <f t="shared" ref="N90" si="69">(H90/B90)*10</f>
        <v>7.7742082035306321</v>
      </c>
      <c r="O90" s="143">
        <f t="shared" ref="O90" si="70">(I90/C90)*10</f>
        <v>6.3156136735128987</v>
      </c>
      <c r="P90" s="52">
        <f t="shared" ref="P90" si="71">(O90-N90)/N90</f>
        <v>-0.18761968959814035</v>
      </c>
    </row>
    <row r="91" spans="1:16" ht="20.100000000000001" customHeight="1" x14ac:dyDescent="0.25">
      <c r="A91" s="38" t="s">
        <v>203</v>
      </c>
      <c r="B91" s="19">
        <v>497.14</v>
      </c>
      <c r="C91" s="140">
        <v>279.75999999999993</v>
      </c>
      <c r="D91" s="247">
        <f t="shared" si="40"/>
        <v>3.30889346486552E-3</v>
      </c>
      <c r="E91" s="215">
        <f t="shared" si="41"/>
        <v>1.5536126881775596E-3</v>
      </c>
      <c r="F91" s="52">
        <f t="shared" si="47"/>
        <v>-0.43726113368467645</v>
      </c>
      <c r="H91" s="19">
        <v>173.68700000000001</v>
      </c>
      <c r="I91" s="140">
        <v>151.245</v>
      </c>
      <c r="J91" s="214">
        <f t="shared" si="42"/>
        <v>3.8522270899258495E-3</v>
      </c>
      <c r="K91" s="215">
        <f t="shared" si="43"/>
        <v>2.9192339483872028E-3</v>
      </c>
      <c r="L91" s="52">
        <f t="shared" si="48"/>
        <v>-0.12920943996960052</v>
      </c>
      <c r="N91" s="40">
        <f t="shared" si="62"/>
        <v>3.4937241018626546</v>
      </c>
      <c r="O91" s="143">
        <f t="shared" si="63"/>
        <v>5.4062410637689462</v>
      </c>
      <c r="P91" s="52">
        <f t="shared" si="64"/>
        <v>0.54741499504401236</v>
      </c>
    </row>
    <row r="92" spans="1:16" ht="20.100000000000001" customHeight="1" x14ac:dyDescent="0.25">
      <c r="A92" s="38" t="s">
        <v>213</v>
      </c>
      <c r="B92" s="19">
        <v>171.46999999999997</v>
      </c>
      <c r="C92" s="140">
        <v>348.61999999999995</v>
      </c>
      <c r="D92" s="247">
        <f t="shared" si="40"/>
        <v>1.1412800467081518E-3</v>
      </c>
      <c r="E92" s="215">
        <f t="shared" si="41"/>
        <v>1.9360182132987594E-3</v>
      </c>
      <c r="F92" s="52">
        <f t="shared" si="47"/>
        <v>1.0331253280457224</v>
      </c>
      <c r="H92" s="19">
        <v>70.632000000000005</v>
      </c>
      <c r="I92" s="140">
        <v>145.96000000000004</v>
      </c>
      <c r="J92" s="214">
        <f t="shared" si="42"/>
        <v>1.5665565287882376E-3</v>
      </c>
      <c r="K92" s="215">
        <f t="shared" si="43"/>
        <v>2.8172262693417715E-3</v>
      </c>
      <c r="L92" s="52">
        <f t="shared" si="48"/>
        <v>1.066485445690339</v>
      </c>
      <c r="N92" s="40">
        <f t="shared" ref="N92" si="72">(H92/B92)*10</f>
        <v>4.1192045255729877</v>
      </c>
      <c r="O92" s="143">
        <f t="shared" ref="O92" si="73">(I92/C92)*10</f>
        <v>4.1867936435086932</v>
      </c>
      <c r="P92" s="52">
        <f t="shared" ref="P92" si="74">(O92-N92)/N92</f>
        <v>1.6408293765482255E-2</v>
      </c>
    </row>
    <row r="93" spans="1:16" ht="20.100000000000001" customHeight="1" x14ac:dyDescent="0.25">
      <c r="A93" s="38" t="s">
        <v>207</v>
      </c>
      <c r="B93" s="19">
        <v>286.02999999999997</v>
      </c>
      <c r="C93" s="140">
        <v>458.04</v>
      </c>
      <c r="D93" s="247">
        <f t="shared" si="40"/>
        <v>1.9037751895954551E-3</v>
      </c>
      <c r="E93" s="215">
        <f t="shared" si="41"/>
        <v>2.5436687006464456E-3</v>
      </c>
      <c r="F93" s="52">
        <f t="shared" si="47"/>
        <v>0.60137048561339745</v>
      </c>
      <c r="H93" s="19">
        <v>100.104</v>
      </c>
      <c r="I93" s="140">
        <v>110.59199999999998</v>
      </c>
      <c r="J93" s="214">
        <f t="shared" si="42"/>
        <v>2.2202199393733394E-3</v>
      </c>
      <c r="K93" s="215">
        <f t="shared" si="43"/>
        <v>2.134575826110202E-3</v>
      </c>
      <c r="L93" s="52">
        <f t="shared" si="48"/>
        <v>0.10477103812035468</v>
      </c>
      <c r="N93" s="40">
        <f t="shared" ref="N93:N94" si="75">(H93/B93)*10</f>
        <v>3.4997727511100236</v>
      </c>
      <c r="O93" s="143">
        <f t="shared" ref="O93:O94" si="76">(I93/C93)*10</f>
        <v>2.4144616190725694</v>
      </c>
      <c r="P93" s="52">
        <f t="shared" ref="P93:P94" si="77">(O93-N93)/N93</f>
        <v>-0.31010902970577903</v>
      </c>
    </row>
    <row r="94" spans="1:16" ht="20.100000000000001" customHeight="1" x14ac:dyDescent="0.25">
      <c r="A94" s="38" t="s">
        <v>214</v>
      </c>
      <c r="B94" s="19">
        <v>12.92</v>
      </c>
      <c r="C94" s="140">
        <v>643.75</v>
      </c>
      <c r="D94" s="247">
        <f t="shared" si="40"/>
        <v>8.5993691044901872E-5</v>
      </c>
      <c r="E94" s="215">
        <f t="shared" si="41"/>
        <v>3.5749863025961691E-3</v>
      </c>
      <c r="F94" s="52">
        <f t="shared" si="47"/>
        <v>48.825851393188856</v>
      </c>
      <c r="H94" s="19">
        <v>4.2969999999999997</v>
      </c>
      <c r="I94" s="140">
        <v>98.025999999999996</v>
      </c>
      <c r="J94" s="214">
        <f t="shared" si="42"/>
        <v>9.5303734910565406E-5</v>
      </c>
      <c r="K94" s="215">
        <f t="shared" si="43"/>
        <v>1.8920349566901645E-3</v>
      </c>
      <c r="L94" s="52">
        <f t="shared" si="48"/>
        <v>21.812659995345591</v>
      </c>
      <c r="N94" s="40">
        <f t="shared" si="75"/>
        <v>3.3258513931888545</v>
      </c>
      <c r="O94" s="143">
        <f t="shared" si="76"/>
        <v>1.5227339805825244</v>
      </c>
      <c r="P94" s="52">
        <f t="shared" si="77"/>
        <v>-0.5421521287147727</v>
      </c>
    </row>
    <row r="95" spans="1:16" ht="20.100000000000001" customHeight="1" thickBot="1" x14ac:dyDescent="0.3">
      <c r="A95" s="8" t="s">
        <v>17</v>
      </c>
      <c r="B95" s="19">
        <f>B96-SUM(B68:B94)</f>
        <v>7884.5599999999686</v>
      </c>
      <c r="C95" s="140">
        <f>C96-SUM(C68:C94)</f>
        <v>4560.7199999999721</v>
      </c>
      <c r="D95" s="247">
        <f t="shared" si="40"/>
        <v>5.2478515221748359E-2</v>
      </c>
      <c r="E95" s="215">
        <f t="shared" si="41"/>
        <v>2.5327396551419495E-2</v>
      </c>
      <c r="F95" s="52">
        <f t="shared" si="47"/>
        <v>-0.42156315634607511</v>
      </c>
      <c r="H95" s="19">
        <f>H96-SUM(H68:H94)</f>
        <v>2400.4689999999973</v>
      </c>
      <c r="I95" s="140">
        <f>I96-SUM(I68:I94)</f>
        <v>1317.877999999997</v>
      </c>
      <c r="J95" s="214">
        <f t="shared" si="42"/>
        <v>5.3240321442175886E-2</v>
      </c>
      <c r="K95" s="215">
        <f t="shared" si="43"/>
        <v>2.5436835580896038E-2</v>
      </c>
      <c r="L95" s="52">
        <f t="shared" si="48"/>
        <v>-0.45099145208707198</v>
      </c>
      <c r="N95" s="40">
        <f t="shared" si="61"/>
        <v>3.0445186541798237</v>
      </c>
      <c r="O95" s="143">
        <f t="shared" si="61"/>
        <v>2.8896270764265402</v>
      </c>
      <c r="P95" s="52">
        <f t="shared" si="50"/>
        <v>-5.0875555497297643E-2</v>
      </c>
    </row>
    <row r="96" spans="1:16" s="1" customFormat="1" ht="26.25" customHeight="1" thickBot="1" x14ac:dyDescent="0.3">
      <c r="A96" s="12" t="s">
        <v>18</v>
      </c>
      <c r="B96" s="17">
        <v>150243.58000000002</v>
      </c>
      <c r="C96" s="145">
        <v>180070.62000000005</v>
      </c>
      <c r="D96" s="243">
        <f>SUM(D68:D95)</f>
        <v>0.99999999999999967</v>
      </c>
      <c r="E96" s="244">
        <f>SUM(E68:E95)</f>
        <v>0.99999999999999978</v>
      </c>
      <c r="F96" s="57">
        <f t="shared" si="47"/>
        <v>0.19852455592445303</v>
      </c>
      <c r="H96" s="17">
        <v>45087.425000000003</v>
      </c>
      <c r="I96" s="145">
        <v>51809.824999999997</v>
      </c>
      <c r="J96" s="269">
        <f>SUM(J68:J95)</f>
        <v>0.99999999999999978</v>
      </c>
      <c r="K96" s="243">
        <f>SUM(K68:K95)</f>
        <v>1</v>
      </c>
      <c r="L96" s="57">
        <f t="shared" si="48"/>
        <v>0.14909700431994052</v>
      </c>
      <c r="N96" s="37">
        <f t="shared" si="61"/>
        <v>3.0009551822447253</v>
      </c>
      <c r="O96" s="150">
        <f t="shared" si="61"/>
        <v>2.8771947916878378</v>
      </c>
      <c r="P96" s="57">
        <f t="shared" si="50"/>
        <v>-4.1240332841063744E-2</v>
      </c>
    </row>
  </sheetData>
  <mergeCells count="33">
    <mergeCell ref="J4:K4"/>
    <mergeCell ref="N4:O4"/>
    <mergeCell ref="J36:K36"/>
    <mergeCell ref="H5:I5"/>
    <mergeCell ref="J5:K5"/>
    <mergeCell ref="N5:O5"/>
    <mergeCell ref="N36:O36"/>
    <mergeCell ref="B5:C5"/>
    <mergeCell ref="B37:C37"/>
    <mergeCell ref="D37:E37"/>
    <mergeCell ref="H37:I37"/>
    <mergeCell ref="A4:A6"/>
    <mergeCell ref="B4:C4"/>
    <mergeCell ref="D4:E4"/>
    <mergeCell ref="H4:I4"/>
    <mergeCell ref="D5:E5"/>
    <mergeCell ref="A36:A38"/>
    <mergeCell ref="B36:C36"/>
    <mergeCell ref="D36:E36"/>
    <mergeCell ref="H36:I36"/>
    <mergeCell ref="N66:O66"/>
    <mergeCell ref="J37:K37"/>
    <mergeCell ref="N37:O37"/>
    <mergeCell ref="N65:O65"/>
    <mergeCell ref="A65:A67"/>
    <mergeCell ref="B65:C65"/>
    <mergeCell ref="D65:E65"/>
    <mergeCell ref="H65:I65"/>
    <mergeCell ref="J65:K65"/>
    <mergeCell ref="B66:C66"/>
    <mergeCell ref="D66:E66"/>
    <mergeCell ref="H66:I66"/>
    <mergeCell ref="J66:K66"/>
  </mergeCells>
  <conditionalFormatting sqref="Q7:Q33">
    <cfRule type="cellIs" dxfId="1" priority="2" operator="greaterThan">
      <formula>0</formula>
    </cfRule>
    <cfRule type="cellIs" dxfId="0" priority="3" operator="lessThan">
      <formula>0</formula>
    </cfRule>
  </conditionalFormatting>
  <printOptions horizontalCentered="1"/>
  <pageMargins left="0.31496062992125984" right="0.31496062992125984" top="0.35433070866141736" bottom="0.35433070866141736" header="0.31496062992125984" footer="0.31496062992125984"/>
  <pageSetup paperSize="9" scale="82" fitToHeight="3" orientation="landscape" r:id="rId1"/>
  <ignoredErrors>
    <ignoredError sqref="J68:K95 D68:E80 D83:E95" evalError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FA09AE60-B460-4754-A6B9-C5CE5A5AC65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F39:F62 F7:F33 F68:F96</xm:sqref>
        </x14:conditionalFormatting>
        <x14:conditionalFormatting xmlns:xm="http://schemas.microsoft.com/office/excel/2006/main">
          <x14:cfRule type="iconSet" priority="5" id="{E82507B9-E11F-45CA-B284-BEC1B3235BB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L39:L62 L7:L33 L68:L96</xm:sqref>
        </x14:conditionalFormatting>
        <x14:conditionalFormatting xmlns:xm="http://schemas.microsoft.com/office/excel/2006/main">
          <x14:cfRule type="iconSet" priority="1" id="{1DAB83E1-3B4B-4484-9DCA-A3BD5509E64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P39:P62 P7:P33 P68:P96</xm:sqref>
        </x14:conditionalFormatting>
      </x14:conditionalFormatting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Folha8">
    <pageSetUpPr fitToPage="1"/>
  </sheetPr>
  <dimension ref="A1:S19"/>
  <sheetViews>
    <sheetView showGridLines="0" workbookViewId="0">
      <selection activeCell="K7" sqref="K7:L15"/>
    </sheetView>
  </sheetViews>
  <sheetFormatPr defaultRowHeight="15" x14ac:dyDescent="0.25"/>
  <cols>
    <col min="1" max="2" width="2.85546875" customWidth="1"/>
    <col min="3" max="3" width="2.28515625" customWidth="1"/>
    <col min="4" max="4" width="22" customWidth="1"/>
    <col min="5" max="5" width="10" customWidth="1"/>
    <col min="6" max="6" width="10.85546875" customWidth="1"/>
    <col min="9" max="9" width="10.85546875" customWidth="1"/>
    <col min="10" max="10" width="2.140625" customWidth="1"/>
    <col min="15" max="15" width="10.85546875" customWidth="1"/>
    <col min="16" max="16" width="2" customWidth="1"/>
    <col min="17" max="18" width="9.140625" style="34"/>
    <col min="19" max="19" width="10.85546875" customWidth="1"/>
  </cols>
  <sheetData>
    <row r="1" spans="1:19" ht="15.75" x14ac:dyDescent="0.25">
      <c r="A1" s="30" t="s">
        <v>131</v>
      </c>
      <c r="B1" s="4"/>
    </row>
    <row r="3" spans="1:19" ht="15.75" thickBot="1" x14ac:dyDescent="0.3"/>
    <row r="4" spans="1:19" x14ac:dyDescent="0.25">
      <c r="A4" s="347" t="s">
        <v>16</v>
      </c>
      <c r="B4" s="321"/>
      <c r="C4" s="321"/>
      <c r="D4" s="321"/>
      <c r="E4" s="367" t="s">
        <v>1</v>
      </c>
      <c r="F4" s="360"/>
      <c r="G4" s="359" t="s">
        <v>104</v>
      </c>
      <c r="H4" s="359"/>
      <c r="I4" s="130" t="s">
        <v>0</v>
      </c>
      <c r="K4" s="361" t="s">
        <v>19</v>
      </c>
      <c r="L4" s="360"/>
      <c r="M4" s="359" t="s">
        <v>104</v>
      </c>
      <c r="N4" s="359"/>
      <c r="O4" s="130" t="s">
        <v>0</v>
      </c>
      <c r="Q4" s="358" t="s">
        <v>22</v>
      </c>
      <c r="R4" s="359"/>
      <c r="S4" s="130" t="s">
        <v>0</v>
      </c>
    </row>
    <row r="5" spans="1:19" x14ac:dyDescent="0.25">
      <c r="A5" s="366"/>
      <c r="B5" s="322"/>
      <c r="C5" s="322"/>
      <c r="D5" s="322"/>
      <c r="E5" s="368" t="s">
        <v>155</v>
      </c>
      <c r="F5" s="357"/>
      <c r="G5" s="362" t="str">
        <f>E5</f>
        <v>jan-nov</v>
      </c>
      <c r="H5" s="362"/>
      <c r="I5" s="131" t="s">
        <v>149</v>
      </c>
      <c r="K5" s="356" t="str">
        <f>E5</f>
        <v>jan-nov</v>
      </c>
      <c r="L5" s="357"/>
      <c r="M5" s="369" t="str">
        <f>E5</f>
        <v>jan-nov</v>
      </c>
      <c r="N5" s="364"/>
      <c r="O5" s="131" t="str">
        <f>I5</f>
        <v>2024/2023</v>
      </c>
      <c r="Q5" s="356" t="str">
        <f>E5</f>
        <v>jan-nov</v>
      </c>
      <c r="R5" s="357"/>
      <c r="S5" s="131" t="str">
        <f>O5</f>
        <v>2024/2023</v>
      </c>
    </row>
    <row r="6" spans="1:19" ht="15.75" thickBot="1" x14ac:dyDescent="0.3">
      <c r="A6" s="348"/>
      <c r="B6" s="372"/>
      <c r="C6" s="372"/>
      <c r="D6" s="372"/>
      <c r="E6" s="99">
        <v>2023</v>
      </c>
      <c r="F6" s="144">
        <v>2024</v>
      </c>
      <c r="G6" s="68">
        <f>E6</f>
        <v>2023</v>
      </c>
      <c r="H6" s="137">
        <f>F6</f>
        <v>2024</v>
      </c>
      <c r="I6" s="131" t="s">
        <v>1</v>
      </c>
      <c r="K6" s="16">
        <f>E6</f>
        <v>2023</v>
      </c>
      <c r="L6" s="138">
        <f>F6</f>
        <v>2024</v>
      </c>
      <c r="M6" s="136">
        <f>G6</f>
        <v>2023</v>
      </c>
      <c r="N6" s="137">
        <f>H6</f>
        <v>2024</v>
      </c>
      <c r="O6" s="260">
        <v>1000</v>
      </c>
      <c r="Q6" s="16">
        <f>E6</f>
        <v>2023</v>
      </c>
      <c r="R6" s="138">
        <f>F6</f>
        <v>2024</v>
      </c>
      <c r="S6" s="131"/>
    </row>
    <row r="7" spans="1:19" ht="24" customHeight="1" thickBot="1" x14ac:dyDescent="0.3">
      <c r="A7" s="12" t="s">
        <v>20</v>
      </c>
      <c r="B7" s="13"/>
      <c r="C7" s="13"/>
      <c r="D7" s="13"/>
      <c r="E7" s="17">
        <v>908918.58999999927</v>
      </c>
      <c r="F7" s="145">
        <v>1068828.6300000008</v>
      </c>
      <c r="G7" s="243">
        <f>E7/E15</f>
        <v>0.37832202997463726</v>
      </c>
      <c r="H7" s="244">
        <f>F7/F15</f>
        <v>0.39487561021804168</v>
      </c>
      <c r="I7" s="164">
        <f t="shared" ref="I7:I18" si="0">(F7-E7)/E7</f>
        <v>0.1759343925400422</v>
      </c>
      <c r="J7" s="1"/>
      <c r="K7" s="17">
        <v>192583.65700000001</v>
      </c>
      <c r="L7" s="145">
        <v>198985.81400000051</v>
      </c>
      <c r="M7" s="243">
        <f>K7/K15</f>
        <v>0.35236279707354129</v>
      </c>
      <c r="N7" s="244">
        <f>L7/L15</f>
        <v>0.34031363916194063</v>
      </c>
      <c r="O7" s="164">
        <f t="shared" ref="O7:O18" si="1">(L7-K7)/K7</f>
        <v>3.3243511415927164E-2</v>
      </c>
      <c r="P7" s="1"/>
      <c r="Q7" s="187">
        <f t="shared" ref="Q7:Q18" si="2">(K7/E7)*10</f>
        <v>2.1188218518008326</v>
      </c>
      <c r="R7" s="188">
        <f t="shared" ref="R7:R18" si="3">(L7/F7)*10</f>
        <v>1.8617185993605014</v>
      </c>
      <c r="S7" s="55">
        <f>(R7-Q7)/Q7</f>
        <v>-0.1213425528067938</v>
      </c>
    </row>
    <row r="8" spans="1:19" s="3" customFormat="1" ht="24" customHeight="1" x14ac:dyDescent="0.25">
      <c r="A8" s="46"/>
      <c r="B8" s="177" t="s">
        <v>33</v>
      </c>
      <c r="C8" s="177"/>
      <c r="D8" s="178"/>
      <c r="E8" s="180">
        <v>614263.37999999931</v>
      </c>
      <c r="F8" s="181">
        <v>620354.28000000049</v>
      </c>
      <c r="G8" s="245">
        <f>E8/E7</f>
        <v>0.67581781994358792</v>
      </c>
      <c r="H8" s="246">
        <f>F8/F7</f>
        <v>0.58040574755187835</v>
      </c>
      <c r="I8" s="206">
        <f t="shared" si="0"/>
        <v>9.9157791239340917E-3</v>
      </c>
      <c r="K8" s="180">
        <v>160659.08800000002</v>
      </c>
      <c r="L8" s="181">
        <v>159512.92500000054</v>
      </c>
      <c r="M8" s="250">
        <f>K8/K7</f>
        <v>0.83423012369112926</v>
      </c>
      <c r="N8" s="246">
        <f>L8/L7</f>
        <v>0.80162963275361998</v>
      </c>
      <c r="O8" s="207">
        <f t="shared" si="1"/>
        <v>-7.1341311236590389E-3</v>
      </c>
      <c r="Q8" s="189">
        <f t="shared" si="2"/>
        <v>2.6154755961522596</v>
      </c>
      <c r="R8" s="190">
        <f t="shared" si="3"/>
        <v>2.5713198109957491</v>
      </c>
      <c r="S8" s="182">
        <f t="shared" ref="S8:S18" si="4">(R8-Q8)/Q8</f>
        <v>-1.688250703675841E-2</v>
      </c>
    </row>
    <row r="9" spans="1:19" ht="24" customHeight="1" x14ac:dyDescent="0.25">
      <c r="A9" s="8"/>
      <c r="B9" t="s">
        <v>37</v>
      </c>
      <c r="E9" s="19">
        <v>165748.65999999992</v>
      </c>
      <c r="F9" s="140">
        <v>155754.94000000006</v>
      </c>
      <c r="G9" s="247">
        <f>E9/E7</f>
        <v>0.18235809215872684</v>
      </c>
      <c r="H9" s="215">
        <f>F9/F7</f>
        <v>0.14572489511251205</v>
      </c>
      <c r="I9" s="182">
        <f t="shared" si="0"/>
        <v>-6.0294424099717372E-2</v>
      </c>
      <c r="K9" s="19">
        <v>23888.643999999986</v>
      </c>
      <c r="L9" s="140">
        <v>22404.596999999983</v>
      </c>
      <c r="M9" s="247">
        <f>K9/K7</f>
        <v>0.12404294513942055</v>
      </c>
      <c r="N9" s="215">
        <f>L9/L7</f>
        <v>0.11259394099320028</v>
      </c>
      <c r="O9" s="182">
        <f t="shared" si="1"/>
        <v>-6.212353451288416E-2</v>
      </c>
      <c r="Q9" s="189">
        <f t="shared" si="2"/>
        <v>1.4412571419883573</v>
      </c>
      <c r="R9" s="190">
        <f t="shared" si="3"/>
        <v>1.438451775590551</v>
      </c>
      <c r="S9" s="182">
        <f t="shared" si="4"/>
        <v>-1.9464718099755484E-3</v>
      </c>
    </row>
    <row r="10" spans="1:19" ht="24" customHeight="1" thickBot="1" x14ac:dyDescent="0.3">
      <c r="A10" s="8"/>
      <c r="B10" t="s">
        <v>36</v>
      </c>
      <c r="E10" s="19">
        <v>128906.55000000003</v>
      </c>
      <c r="F10" s="140">
        <v>292719.41000000021</v>
      </c>
      <c r="G10" s="247">
        <f>E10/E7</f>
        <v>0.14182408789768525</v>
      </c>
      <c r="H10" s="215">
        <f>F10/F7</f>
        <v>0.27386935733560952</v>
      </c>
      <c r="I10" s="186">
        <f t="shared" si="0"/>
        <v>1.2707877140455635</v>
      </c>
      <c r="K10" s="19">
        <v>8035.9249999999975</v>
      </c>
      <c r="L10" s="140">
        <v>17068.291999999998</v>
      </c>
      <c r="M10" s="247">
        <f>K10/K7</f>
        <v>4.172693116945015E-2</v>
      </c>
      <c r="N10" s="215">
        <f>L10/L7</f>
        <v>8.5776426253179813E-2</v>
      </c>
      <c r="O10" s="209">
        <f t="shared" si="1"/>
        <v>1.1239984195969976</v>
      </c>
      <c r="Q10" s="189">
        <f t="shared" si="2"/>
        <v>0.62339151889488897</v>
      </c>
      <c r="R10" s="190">
        <f t="shared" si="3"/>
        <v>0.58309396018528414</v>
      </c>
      <c r="S10" s="182">
        <f t="shared" si="4"/>
        <v>-6.4642455805369189E-2</v>
      </c>
    </row>
    <row r="11" spans="1:19" ht="24" customHeight="1" thickBot="1" x14ac:dyDescent="0.3">
      <c r="A11" s="12" t="s">
        <v>21</v>
      </c>
      <c r="B11" s="13"/>
      <c r="C11" s="13"/>
      <c r="D11" s="13"/>
      <c r="E11" s="17">
        <v>1493581.1800000011</v>
      </c>
      <c r="F11" s="145">
        <v>1637919.0200000005</v>
      </c>
      <c r="G11" s="243">
        <f>E11/E15</f>
        <v>0.62167797002536274</v>
      </c>
      <c r="H11" s="244">
        <f>F11/F15</f>
        <v>0.60512438978195837</v>
      </c>
      <c r="I11" s="164">
        <f t="shared" si="0"/>
        <v>9.6638764556473106E-2</v>
      </c>
      <c r="J11" s="1"/>
      <c r="K11" s="17">
        <v>353965.69099999918</v>
      </c>
      <c r="L11" s="145">
        <v>385727.20099999983</v>
      </c>
      <c r="M11" s="243">
        <f>K11/K15</f>
        <v>0.64763720292645877</v>
      </c>
      <c r="N11" s="244">
        <f>L11/L15</f>
        <v>0.65968636083805932</v>
      </c>
      <c r="O11" s="164">
        <f t="shared" si="1"/>
        <v>8.9730476166405421E-2</v>
      </c>
      <c r="Q11" s="191">
        <f t="shared" si="2"/>
        <v>2.3699126350801962</v>
      </c>
      <c r="R11" s="192">
        <f t="shared" si="3"/>
        <v>2.3549833434378198</v>
      </c>
      <c r="S11" s="57">
        <f t="shared" si="4"/>
        <v>-6.299511391849786E-3</v>
      </c>
    </row>
    <row r="12" spans="1:19" s="3" customFormat="1" ht="24" customHeight="1" x14ac:dyDescent="0.25">
      <c r="A12" s="46"/>
      <c r="B12" s="3" t="s">
        <v>33</v>
      </c>
      <c r="E12" s="31">
        <v>1073328.9700000011</v>
      </c>
      <c r="F12" s="141">
        <v>1201399.8400000005</v>
      </c>
      <c r="G12" s="247">
        <f>E12/E11</f>
        <v>0.71862780836593054</v>
      </c>
      <c r="H12" s="215">
        <f>F12/F11</f>
        <v>0.73349159838195188</v>
      </c>
      <c r="I12" s="206">
        <f t="shared" si="0"/>
        <v>0.11932117140190419</v>
      </c>
      <c r="K12" s="31">
        <v>309843.37199999916</v>
      </c>
      <c r="L12" s="141">
        <v>342724.05899999983</v>
      </c>
      <c r="M12" s="247">
        <f>K12/K11</f>
        <v>0.87534859981669766</v>
      </c>
      <c r="N12" s="215">
        <f>L12/L11</f>
        <v>0.88851410559453903</v>
      </c>
      <c r="O12" s="206">
        <f t="shared" si="1"/>
        <v>0.10612034973593291</v>
      </c>
      <c r="Q12" s="189">
        <f t="shared" si="2"/>
        <v>2.8867512259545069</v>
      </c>
      <c r="R12" s="190">
        <f t="shared" si="3"/>
        <v>2.8527060483044488</v>
      </c>
      <c r="S12" s="182">
        <f t="shared" si="4"/>
        <v>-1.1793595978746326E-2</v>
      </c>
    </row>
    <row r="13" spans="1:19" ht="24" customHeight="1" x14ac:dyDescent="0.25">
      <c r="A13" s="8"/>
      <c r="B13" s="3" t="s">
        <v>37</v>
      </c>
      <c r="D13" s="3"/>
      <c r="E13" s="19">
        <v>134641.92000000004</v>
      </c>
      <c r="F13" s="140">
        <v>139213.01999999979</v>
      </c>
      <c r="G13" s="247">
        <f>E13/E11</f>
        <v>9.0147038408719071E-2</v>
      </c>
      <c r="H13" s="215">
        <f>F13/F11</f>
        <v>8.4993835653730754E-2</v>
      </c>
      <c r="I13" s="182">
        <f t="shared" si="0"/>
        <v>3.3950050623162108E-2</v>
      </c>
      <c r="K13" s="19">
        <v>16960.668000000023</v>
      </c>
      <c r="L13" s="140">
        <v>17267.900999999987</v>
      </c>
      <c r="M13" s="247">
        <f>K13/K11</f>
        <v>4.7916135465230901E-2</v>
      </c>
      <c r="N13" s="215">
        <f>L13/L11</f>
        <v>4.4767133236216845E-2</v>
      </c>
      <c r="O13" s="182">
        <f t="shared" si="1"/>
        <v>1.8114439832202563E-2</v>
      </c>
      <c r="Q13" s="189">
        <f t="shared" si="2"/>
        <v>1.2596870276359708</v>
      </c>
      <c r="R13" s="190">
        <f t="shared" si="3"/>
        <v>1.2403941096888791</v>
      </c>
      <c r="S13" s="182">
        <f t="shared" si="4"/>
        <v>-1.5315643905056629E-2</v>
      </c>
    </row>
    <row r="14" spans="1:19" ht="24" customHeight="1" thickBot="1" x14ac:dyDescent="0.3">
      <c r="A14" s="8"/>
      <c r="B14" t="s">
        <v>36</v>
      </c>
      <c r="E14" s="19">
        <v>285610.28999999998</v>
      </c>
      <c r="F14" s="140">
        <v>297306.16000000009</v>
      </c>
      <c r="G14" s="247">
        <f>E14/E11</f>
        <v>0.19122515322535047</v>
      </c>
      <c r="H14" s="215">
        <f>F14/F11</f>
        <v>0.18151456596431734</v>
      </c>
      <c r="I14" s="186">
        <f t="shared" si="0"/>
        <v>4.0950450349670917E-2</v>
      </c>
      <c r="K14" s="19">
        <v>27161.650999999991</v>
      </c>
      <c r="L14" s="140">
        <v>25735.24099999998</v>
      </c>
      <c r="M14" s="247">
        <f>K14/K11</f>
        <v>7.6735264718071378E-2</v>
      </c>
      <c r="N14" s="215">
        <f>L14/L11</f>
        <v>6.6718761169244037E-2</v>
      </c>
      <c r="O14" s="209">
        <f t="shared" si="1"/>
        <v>-5.2515585300761405E-2</v>
      </c>
      <c r="Q14" s="189">
        <f t="shared" si="2"/>
        <v>0.95100393616770573</v>
      </c>
      <c r="R14" s="190">
        <f t="shared" si="3"/>
        <v>0.8656141198016204</v>
      </c>
      <c r="S14" s="182">
        <f t="shared" si="4"/>
        <v>-8.9789130327034922E-2</v>
      </c>
    </row>
    <row r="15" spans="1:19" ht="24" customHeight="1" thickBot="1" x14ac:dyDescent="0.3">
      <c r="A15" s="12" t="s">
        <v>12</v>
      </c>
      <c r="B15" s="13"/>
      <c r="C15" s="13"/>
      <c r="D15" s="13"/>
      <c r="E15" s="17">
        <v>2402499.7700000005</v>
      </c>
      <c r="F15" s="145">
        <v>2706747.6500000013</v>
      </c>
      <c r="G15" s="243">
        <f>G7+G11</f>
        <v>1</v>
      </c>
      <c r="H15" s="244">
        <f>H7+H11</f>
        <v>1</v>
      </c>
      <c r="I15" s="164">
        <f t="shared" si="0"/>
        <v>0.12663804750333058</v>
      </c>
      <c r="J15" s="1"/>
      <c r="K15" s="17">
        <v>546549.34799999918</v>
      </c>
      <c r="L15" s="145">
        <v>584713.01500000036</v>
      </c>
      <c r="M15" s="243">
        <f>M7+M11</f>
        <v>1</v>
      </c>
      <c r="N15" s="244">
        <f>N7+N11</f>
        <v>1</v>
      </c>
      <c r="O15" s="164">
        <f t="shared" si="1"/>
        <v>6.9826571268732415E-2</v>
      </c>
      <c r="Q15" s="191">
        <f t="shared" si="2"/>
        <v>2.2749194602420255</v>
      </c>
      <c r="R15" s="192">
        <f t="shared" si="3"/>
        <v>2.1602051266212428</v>
      </c>
      <c r="S15" s="57">
        <f t="shared" si="4"/>
        <v>-5.0425668084345482E-2</v>
      </c>
    </row>
    <row r="16" spans="1:19" s="42" customFormat="1" ht="24" customHeight="1" x14ac:dyDescent="0.25">
      <c r="A16" s="179"/>
      <c r="B16" s="177" t="s">
        <v>33</v>
      </c>
      <c r="C16" s="177"/>
      <c r="D16" s="178"/>
      <c r="E16" s="180">
        <f>E8+E12</f>
        <v>1687592.3500000006</v>
      </c>
      <c r="F16" s="181">
        <f t="shared" ref="F16:F17" si="5">F8+F12</f>
        <v>1821754.120000001</v>
      </c>
      <c r="G16" s="245">
        <f>E16/E15</f>
        <v>0.70243184664279912</v>
      </c>
      <c r="H16" s="246">
        <f>F16/F15</f>
        <v>0.67304172961967845</v>
      </c>
      <c r="I16" s="207">
        <f t="shared" si="0"/>
        <v>7.9498920459079137E-2</v>
      </c>
      <c r="J16" s="3"/>
      <c r="K16" s="180">
        <f t="shared" ref="K16:L18" si="6">K8+K12</f>
        <v>470502.45999999915</v>
      </c>
      <c r="L16" s="181">
        <f t="shared" si="6"/>
        <v>502236.9840000004</v>
      </c>
      <c r="M16" s="250">
        <f>K16/K15</f>
        <v>0.8608599785576907</v>
      </c>
      <c r="N16" s="246">
        <f>L16/L15</f>
        <v>0.85894613445537904</v>
      </c>
      <c r="O16" s="207">
        <f t="shared" si="1"/>
        <v>6.7448157444280551E-2</v>
      </c>
      <c r="P16" s="3"/>
      <c r="Q16" s="189">
        <f t="shared" si="2"/>
        <v>2.7880101494889979</v>
      </c>
      <c r="R16" s="190">
        <f t="shared" si="3"/>
        <v>2.7568867745994181</v>
      </c>
      <c r="S16" s="182">
        <f t="shared" si="4"/>
        <v>-1.1163293252459752E-2</v>
      </c>
    </row>
    <row r="17" spans="1:19" ht="24" customHeight="1" x14ac:dyDescent="0.25">
      <c r="A17" s="8"/>
      <c r="B17" s="3" t="s">
        <v>37</v>
      </c>
      <c r="C17" s="3"/>
      <c r="D17" s="183"/>
      <c r="E17" s="19">
        <f>E9+E13</f>
        <v>300390.57999999996</v>
      </c>
      <c r="F17" s="140">
        <f t="shared" si="5"/>
        <v>294967.95999999985</v>
      </c>
      <c r="G17" s="248">
        <f>E17/E15</f>
        <v>0.12503251144952238</v>
      </c>
      <c r="H17" s="215">
        <f>F17/F15</f>
        <v>0.10897504981670519</v>
      </c>
      <c r="I17" s="182">
        <f t="shared" si="0"/>
        <v>-1.8051897632742387E-2</v>
      </c>
      <c r="K17" s="19">
        <f t="shared" si="6"/>
        <v>40849.312000000005</v>
      </c>
      <c r="L17" s="140">
        <f t="shared" si="6"/>
        <v>39672.49799999997</v>
      </c>
      <c r="M17" s="247">
        <f>K17/K15</f>
        <v>7.4740391054313488E-2</v>
      </c>
      <c r="N17" s="215">
        <f>L17/L15</f>
        <v>6.7849521016733222E-2</v>
      </c>
      <c r="O17" s="182">
        <f t="shared" si="1"/>
        <v>-2.8808661453099498E-2</v>
      </c>
      <c r="Q17" s="189">
        <f t="shared" si="2"/>
        <v>1.3598732689953197</v>
      </c>
      <c r="R17" s="190">
        <f t="shared" si="3"/>
        <v>1.3449765188056353</v>
      </c>
      <c r="S17" s="182">
        <f t="shared" si="4"/>
        <v>-1.0954513578085242E-2</v>
      </c>
    </row>
    <row r="18" spans="1:19" ht="24" customHeight="1" thickBot="1" x14ac:dyDescent="0.3">
      <c r="A18" s="9"/>
      <c r="B18" s="184" t="s">
        <v>36</v>
      </c>
      <c r="C18" s="184"/>
      <c r="D18" s="185"/>
      <c r="E18" s="21">
        <f>E10+E14</f>
        <v>414516.84</v>
      </c>
      <c r="F18" s="142">
        <f>F10+F14</f>
        <v>590025.5700000003</v>
      </c>
      <c r="G18" s="249">
        <f>E18/E15</f>
        <v>0.17253564190767851</v>
      </c>
      <c r="H18" s="221">
        <f>F18/F15</f>
        <v>0.21798322056361627</v>
      </c>
      <c r="I18" s="208">
        <f t="shared" si="0"/>
        <v>0.42340554849351902</v>
      </c>
      <c r="K18" s="21">
        <f t="shared" si="6"/>
        <v>35197.575999999986</v>
      </c>
      <c r="L18" s="142">
        <f t="shared" si="6"/>
        <v>42803.532999999981</v>
      </c>
      <c r="M18" s="249">
        <f>K18/K15</f>
        <v>6.4399630387995704E-2</v>
      </c>
      <c r="N18" s="221">
        <f>L18/L15</f>
        <v>7.3204344527887683E-2</v>
      </c>
      <c r="O18" s="208">
        <f t="shared" si="1"/>
        <v>0.21609320482751421</v>
      </c>
      <c r="Q18" s="193">
        <f t="shared" si="2"/>
        <v>0.8491229451618898</v>
      </c>
      <c r="R18" s="194">
        <f t="shared" si="3"/>
        <v>0.72545216981019922</v>
      </c>
      <c r="S18" s="186">
        <f t="shared" si="4"/>
        <v>-0.14564531091326485</v>
      </c>
    </row>
    <row r="19" spans="1:19" ht="6.75" customHeight="1" x14ac:dyDescent="0.25">
      <c r="Q19" s="195"/>
      <c r="R19" s="195"/>
    </row>
  </sheetData>
  <mergeCells count="11">
    <mergeCell ref="A4:D6"/>
    <mergeCell ref="E4:F4"/>
    <mergeCell ref="G4:H4"/>
    <mergeCell ref="K4:L4"/>
    <mergeCell ref="Q4:R4"/>
    <mergeCell ref="E5:F5"/>
    <mergeCell ref="G5:H5"/>
    <mergeCell ref="K5:L5"/>
    <mergeCell ref="M5:N5"/>
    <mergeCell ref="Q5:R5"/>
    <mergeCell ref="M4:N4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83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53" id="{F3E484C1-802D-4598-839B-71A17A749FF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I7:I18</xm:sqref>
        </x14:conditionalFormatting>
        <x14:conditionalFormatting xmlns:xm="http://schemas.microsoft.com/office/excel/2006/main">
          <x14:cfRule type="iconSet" priority="254" id="{79E16714-05A7-47AD-8277-E178561D377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O7:O18</xm:sqref>
        </x14:conditionalFormatting>
        <x14:conditionalFormatting xmlns:xm="http://schemas.microsoft.com/office/excel/2006/main">
          <x14:cfRule type="iconSet" priority="2" id="{6585B2EE-F035-4D35-881D-9C1617E6847D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S7:S18</xm:sqref>
        </x14:conditionalFormatting>
      </x14:conditionalFormatting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Folha9">
    <pageSetUpPr fitToPage="1"/>
  </sheetPr>
  <dimension ref="A1:P96"/>
  <sheetViews>
    <sheetView showGridLines="0" topLeftCell="A79" workbookViewId="0">
      <selection activeCell="H96" sqref="H96:I96"/>
    </sheetView>
  </sheetViews>
  <sheetFormatPr defaultRowHeight="15" x14ac:dyDescent="0.25"/>
  <cols>
    <col min="1" max="1" width="32.85546875" customWidth="1"/>
    <col min="2" max="2" width="9.42578125" customWidth="1"/>
    <col min="6" max="6" width="10.85546875" customWidth="1"/>
    <col min="7" max="7" width="2" customWidth="1"/>
    <col min="12" max="12" width="10.85546875" customWidth="1"/>
    <col min="13" max="13" width="2" customWidth="1"/>
    <col min="16" max="16" width="10.85546875" customWidth="1"/>
  </cols>
  <sheetData>
    <row r="1" spans="1:16" ht="15.75" x14ac:dyDescent="0.25">
      <c r="A1" s="4" t="s">
        <v>132</v>
      </c>
    </row>
    <row r="3" spans="1:16" ht="8.25" customHeight="1" thickBot="1" x14ac:dyDescent="0.3"/>
    <row r="4" spans="1:16" x14ac:dyDescent="0.25">
      <c r="A4" s="373" t="s">
        <v>3</v>
      </c>
      <c r="B4" s="367" t="s">
        <v>1</v>
      </c>
      <c r="C4" s="359"/>
      <c r="D4" s="367" t="s">
        <v>104</v>
      </c>
      <c r="E4" s="359"/>
      <c r="F4" s="130" t="s">
        <v>0</v>
      </c>
      <c r="H4" s="376" t="s">
        <v>19</v>
      </c>
      <c r="I4" s="377"/>
      <c r="J4" s="367" t="s">
        <v>104</v>
      </c>
      <c r="K4" s="360"/>
      <c r="L4" s="130" t="s">
        <v>0</v>
      </c>
      <c r="N4" s="358" t="s">
        <v>22</v>
      </c>
      <c r="O4" s="359"/>
      <c r="P4" s="130" t="s">
        <v>0</v>
      </c>
    </row>
    <row r="5" spans="1:16" x14ac:dyDescent="0.25">
      <c r="A5" s="374"/>
      <c r="B5" s="368" t="s">
        <v>155</v>
      </c>
      <c r="C5" s="362"/>
      <c r="D5" s="368" t="str">
        <f>B5</f>
        <v>jan-nov</v>
      </c>
      <c r="E5" s="362"/>
      <c r="F5" s="131" t="s">
        <v>149</v>
      </c>
      <c r="H5" s="356" t="str">
        <f>B5</f>
        <v>jan-nov</v>
      </c>
      <c r="I5" s="362"/>
      <c r="J5" s="368" t="str">
        <f>B5</f>
        <v>jan-nov</v>
      </c>
      <c r="K5" s="357"/>
      <c r="L5" s="131" t="str">
        <f>F5</f>
        <v>2024/2023</v>
      </c>
      <c r="N5" s="356" t="str">
        <f>B5</f>
        <v>jan-nov</v>
      </c>
      <c r="O5" s="357"/>
      <c r="P5" s="131" t="str">
        <f>F5</f>
        <v>2024/2023</v>
      </c>
    </row>
    <row r="6" spans="1:16" ht="19.5" customHeight="1" thickBot="1" x14ac:dyDescent="0.3">
      <c r="A6" s="375"/>
      <c r="B6" s="99">
        <v>2023</v>
      </c>
      <c r="C6" s="134">
        <v>2024</v>
      </c>
      <c r="D6" s="99">
        <f>B6</f>
        <v>2023</v>
      </c>
      <c r="E6" s="134">
        <f>C6</f>
        <v>2024</v>
      </c>
      <c r="F6" s="132" t="s">
        <v>1</v>
      </c>
      <c r="H6" s="25">
        <f>B6</f>
        <v>2023</v>
      </c>
      <c r="I6" s="134">
        <f>E6</f>
        <v>2024</v>
      </c>
      <c r="J6" s="99">
        <f>B6</f>
        <v>2023</v>
      </c>
      <c r="K6" s="134">
        <f>C6</f>
        <v>2024</v>
      </c>
      <c r="L6" s="259">
        <v>1000</v>
      </c>
      <c r="N6" s="25">
        <f>B6</f>
        <v>2023</v>
      </c>
      <c r="O6" s="134">
        <f>C6</f>
        <v>2024</v>
      </c>
      <c r="P6" s="132"/>
    </row>
    <row r="7" spans="1:16" ht="20.100000000000001" customHeight="1" x14ac:dyDescent="0.25">
      <c r="A7" s="8" t="s">
        <v>163</v>
      </c>
      <c r="B7" s="39">
        <v>229967.10000000015</v>
      </c>
      <c r="C7" s="147">
        <v>259304.11999999982</v>
      </c>
      <c r="D7" s="247">
        <f>B7/$B$33</f>
        <v>9.5719925916996115E-2</v>
      </c>
      <c r="E7" s="246">
        <f>C7/$C$33</f>
        <v>9.5799148472521911E-2</v>
      </c>
      <c r="F7" s="52">
        <f>(C7-B7)/B7</f>
        <v>0.12757050899889441</v>
      </c>
      <c r="H7" s="39">
        <v>67432.68200000003</v>
      </c>
      <c r="I7" s="147">
        <v>74983.917999999961</v>
      </c>
      <c r="J7" s="247">
        <f>H7/$H$33</f>
        <v>0.12337894509756155</v>
      </c>
      <c r="K7" s="246">
        <f>I7/$I$33</f>
        <v>0.12824054891270029</v>
      </c>
      <c r="L7" s="52">
        <f>(I7-H7)/H7</f>
        <v>0.11198184286960332</v>
      </c>
      <c r="N7" s="27">
        <f t="shared" ref="N7:N33" si="0">(H7/B7)*10</f>
        <v>2.9322751819716815</v>
      </c>
      <c r="O7" s="151">
        <f t="shared" ref="O7:O33" si="1">(I7/C7)*10</f>
        <v>2.8917364675887147</v>
      </c>
      <c r="P7" s="61">
        <f>(O7-N7)/N7</f>
        <v>-1.3825003407663889E-2</v>
      </c>
    </row>
    <row r="8" spans="1:16" ht="20.100000000000001" customHeight="1" x14ac:dyDescent="0.25">
      <c r="A8" s="8" t="s">
        <v>161</v>
      </c>
      <c r="B8" s="19">
        <v>184767.78000000012</v>
      </c>
      <c r="C8" s="140">
        <v>187085.28999999995</v>
      </c>
      <c r="D8" s="247">
        <f t="shared" ref="D8:D32" si="2">B8/$B$33</f>
        <v>7.6906471462430209E-2</v>
      </c>
      <c r="E8" s="215">
        <f t="shared" ref="E8:E32" si="3">C8/$C$33</f>
        <v>6.9118113023945882E-2</v>
      </c>
      <c r="F8" s="52">
        <f t="shared" ref="F8:F33" si="4">(C8-B8)/B8</f>
        <v>1.2542825377886951E-2</v>
      </c>
      <c r="H8" s="19">
        <v>57725.075999999994</v>
      </c>
      <c r="I8" s="140">
        <v>58864.827000000034</v>
      </c>
      <c r="J8" s="247">
        <f t="shared" ref="J8:J32" si="5">H8/$H$33</f>
        <v>0.10561731746865063</v>
      </c>
      <c r="K8" s="215">
        <f t="shared" ref="K8:K32" si="6">I8/$I$33</f>
        <v>0.10067302332923106</v>
      </c>
      <c r="L8" s="52">
        <f t="shared" ref="L8:L33" si="7">(I8-H8)/H8</f>
        <v>1.9744469457260487E-2</v>
      </c>
      <c r="N8" s="27">
        <f t="shared" si="0"/>
        <v>3.1241960043033457</v>
      </c>
      <c r="O8" s="152">
        <f t="shared" si="1"/>
        <v>3.1464166423773907</v>
      </c>
      <c r="P8" s="52">
        <f t="shared" ref="P8:P71" si="8">(O8-N8)/N8</f>
        <v>7.1124340609352932E-3</v>
      </c>
    </row>
    <row r="9" spans="1:16" ht="20.100000000000001" customHeight="1" x14ac:dyDescent="0.25">
      <c r="A9" s="8" t="s">
        <v>164</v>
      </c>
      <c r="B9" s="19">
        <v>152050.90000000002</v>
      </c>
      <c r="C9" s="140">
        <v>159122.0799999999</v>
      </c>
      <c r="D9" s="247">
        <f t="shared" si="2"/>
        <v>6.3288622083822327E-2</v>
      </c>
      <c r="E9" s="215">
        <f t="shared" si="3"/>
        <v>5.8787186903071616E-2</v>
      </c>
      <c r="F9" s="52">
        <f t="shared" si="4"/>
        <v>4.6505347880215611E-2</v>
      </c>
      <c r="H9" s="19">
        <v>42090.127999999997</v>
      </c>
      <c r="I9" s="140">
        <v>45493.329000000042</v>
      </c>
      <c r="J9" s="247">
        <f t="shared" si="5"/>
        <v>7.7010663637275101E-2</v>
      </c>
      <c r="K9" s="215">
        <f t="shared" si="6"/>
        <v>7.7804543139851329E-2</v>
      </c>
      <c r="L9" s="52">
        <f t="shared" si="7"/>
        <v>8.0855087919904756E-2</v>
      </c>
      <c r="N9" s="27">
        <f t="shared" si="0"/>
        <v>2.7681603989190458</v>
      </c>
      <c r="O9" s="152">
        <f t="shared" si="1"/>
        <v>2.8590205080275517</v>
      </c>
      <c r="P9" s="52">
        <f t="shared" si="8"/>
        <v>3.2823281896521034E-2</v>
      </c>
    </row>
    <row r="10" spans="1:16" ht="20.100000000000001" customHeight="1" x14ac:dyDescent="0.25">
      <c r="A10" s="8" t="s">
        <v>168</v>
      </c>
      <c r="B10" s="19">
        <v>320368.49000000022</v>
      </c>
      <c r="C10" s="140">
        <v>336697.54999999993</v>
      </c>
      <c r="D10" s="247">
        <f t="shared" si="2"/>
        <v>0.13334797946723645</v>
      </c>
      <c r="E10" s="215">
        <f t="shared" si="3"/>
        <v>0.12439192475146321</v>
      </c>
      <c r="F10" s="52">
        <f t="shared" si="4"/>
        <v>5.0969619390470317E-2</v>
      </c>
      <c r="H10" s="19">
        <v>39749.464000000029</v>
      </c>
      <c r="I10" s="140">
        <v>38763.390000000007</v>
      </c>
      <c r="J10" s="247">
        <f t="shared" si="5"/>
        <v>7.2728042116336114E-2</v>
      </c>
      <c r="K10" s="215">
        <f t="shared" si="6"/>
        <v>6.6294727508331597E-2</v>
      </c>
      <c r="L10" s="52">
        <f t="shared" si="7"/>
        <v>-2.4807227589283259E-2</v>
      </c>
      <c r="N10" s="27">
        <f t="shared" si="0"/>
        <v>1.2407419968174773</v>
      </c>
      <c r="O10" s="152">
        <f t="shared" si="1"/>
        <v>1.1512822115872248</v>
      </c>
      <c r="P10" s="52">
        <f t="shared" si="8"/>
        <v>-7.2101843461185575E-2</v>
      </c>
    </row>
    <row r="11" spans="1:16" ht="20.100000000000001" customHeight="1" x14ac:dyDescent="0.25">
      <c r="A11" s="8" t="s">
        <v>166</v>
      </c>
      <c r="B11" s="19">
        <v>101095.41</v>
      </c>
      <c r="C11" s="140">
        <v>100940.86000000002</v>
      </c>
      <c r="D11" s="247">
        <f t="shared" si="2"/>
        <v>4.2079258971167363E-2</v>
      </c>
      <c r="E11" s="215">
        <f t="shared" si="3"/>
        <v>3.7292305398325551E-2</v>
      </c>
      <c r="F11" s="52">
        <f t="shared" si="4"/>
        <v>-1.5287538771541493E-3</v>
      </c>
      <c r="H11" s="19">
        <v>35184.150999999991</v>
      </c>
      <c r="I11" s="140">
        <v>36104.277999999969</v>
      </c>
      <c r="J11" s="247">
        <f t="shared" si="5"/>
        <v>6.43750671897243E-2</v>
      </c>
      <c r="K11" s="215">
        <f t="shared" si="6"/>
        <v>6.1747005922212911E-2</v>
      </c>
      <c r="L11" s="52">
        <f t="shared" si="7"/>
        <v>2.6151746563388124E-2</v>
      </c>
      <c r="N11" s="27">
        <f t="shared" si="0"/>
        <v>3.4802916373750294</v>
      </c>
      <c r="O11" s="152">
        <f t="shared" si="1"/>
        <v>3.5767753514285454</v>
      </c>
      <c r="P11" s="52">
        <f t="shared" si="8"/>
        <v>2.7722881903738308E-2</v>
      </c>
    </row>
    <row r="12" spans="1:16" ht="20.100000000000001" customHeight="1" x14ac:dyDescent="0.25">
      <c r="A12" s="8" t="s">
        <v>170</v>
      </c>
      <c r="B12" s="19">
        <v>142169.82</v>
      </c>
      <c r="C12" s="140">
        <v>146418.32</v>
      </c>
      <c r="D12" s="247">
        <f t="shared" si="2"/>
        <v>5.9175789223904915E-2</v>
      </c>
      <c r="E12" s="215">
        <f t="shared" si="3"/>
        <v>5.4093819939217455E-2</v>
      </c>
      <c r="F12" s="52">
        <f t="shared" si="4"/>
        <v>2.9883276211505366E-2</v>
      </c>
      <c r="H12" s="19">
        <v>31763.142999999996</v>
      </c>
      <c r="I12" s="140">
        <v>33154.440999999999</v>
      </c>
      <c r="J12" s="247">
        <f t="shared" si="5"/>
        <v>5.8115782438002306E-2</v>
      </c>
      <c r="K12" s="215">
        <f t="shared" si="6"/>
        <v>5.6702074606634158E-2</v>
      </c>
      <c r="L12" s="52">
        <f t="shared" si="7"/>
        <v>4.3802277375384502E-2</v>
      </c>
      <c r="N12" s="27">
        <f t="shared" si="0"/>
        <v>2.2341691788032083</v>
      </c>
      <c r="O12" s="152">
        <f t="shared" si="1"/>
        <v>2.2643642544184357</v>
      </c>
      <c r="P12" s="52">
        <f t="shared" si="8"/>
        <v>1.3515124951908151E-2</v>
      </c>
    </row>
    <row r="13" spans="1:16" ht="20.100000000000001" customHeight="1" x14ac:dyDescent="0.25">
      <c r="A13" s="8" t="s">
        <v>171</v>
      </c>
      <c r="B13" s="19">
        <v>50197.709999999977</v>
      </c>
      <c r="C13" s="140">
        <v>146766.80000000002</v>
      </c>
      <c r="D13" s="247">
        <f t="shared" si="2"/>
        <v>2.0893949971116953E-2</v>
      </c>
      <c r="E13" s="215">
        <f t="shared" si="3"/>
        <v>5.422256485564881E-2</v>
      </c>
      <c r="F13" s="52">
        <f t="shared" si="4"/>
        <v>1.9237748096476928</v>
      </c>
      <c r="H13" s="19">
        <v>9814.8249999999971</v>
      </c>
      <c r="I13" s="140">
        <v>28839.277000000006</v>
      </c>
      <c r="J13" s="247">
        <f t="shared" si="5"/>
        <v>1.795780204644943E-2</v>
      </c>
      <c r="K13" s="215">
        <f t="shared" si="6"/>
        <v>4.9322105477676098E-2</v>
      </c>
      <c r="L13" s="52">
        <f t="shared" si="7"/>
        <v>1.938338380969606</v>
      </c>
      <c r="N13" s="27">
        <f t="shared" si="0"/>
        <v>1.9552336152386238</v>
      </c>
      <c r="O13" s="152">
        <f t="shared" si="1"/>
        <v>1.9649728003880986</v>
      </c>
      <c r="P13" s="52">
        <f t="shared" si="8"/>
        <v>4.9810851621872303E-3</v>
      </c>
    </row>
    <row r="14" spans="1:16" ht="20.100000000000001" customHeight="1" x14ac:dyDescent="0.25">
      <c r="A14" s="8" t="s">
        <v>167</v>
      </c>
      <c r="B14" s="19">
        <v>156975.33999999997</v>
      </c>
      <c r="C14" s="140">
        <v>160090.79</v>
      </c>
      <c r="D14" s="247">
        <f t="shared" si="2"/>
        <v>6.5338337160381912E-2</v>
      </c>
      <c r="E14" s="215">
        <f t="shared" si="3"/>
        <v>5.9145073978359226E-2</v>
      </c>
      <c r="F14" s="52">
        <f t="shared" si="4"/>
        <v>1.9846747903205952E-2</v>
      </c>
      <c r="H14" s="19">
        <v>28660.26</v>
      </c>
      <c r="I14" s="140">
        <v>28386.199000000004</v>
      </c>
      <c r="J14" s="247">
        <f t="shared" si="5"/>
        <v>5.2438558576416071E-2</v>
      </c>
      <c r="K14" s="215">
        <f t="shared" si="6"/>
        <v>4.8547233038758346E-2</v>
      </c>
      <c r="L14" s="52">
        <f t="shared" si="7"/>
        <v>-9.5624045280815403E-3</v>
      </c>
      <c r="N14" s="27">
        <f t="shared" si="0"/>
        <v>1.8257810430606491</v>
      </c>
      <c r="O14" s="152">
        <f t="shared" si="1"/>
        <v>1.7731312963100501</v>
      </c>
      <c r="P14" s="52">
        <f t="shared" si="8"/>
        <v>-2.8836835036001714E-2</v>
      </c>
    </row>
    <row r="15" spans="1:16" ht="20.100000000000001" customHeight="1" x14ac:dyDescent="0.25">
      <c r="A15" s="8" t="s">
        <v>162</v>
      </c>
      <c r="B15" s="19">
        <v>152803.55999999991</v>
      </c>
      <c r="C15" s="140">
        <v>131985.97999999989</v>
      </c>
      <c r="D15" s="247">
        <f t="shared" si="2"/>
        <v>6.3601904111732735E-2</v>
      </c>
      <c r="E15" s="215">
        <f t="shared" si="3"/>
        <v>4.8761834151772467E-2</v>
      </c>
      <c r="F15" s="52">
        <f t="shared" si="4"/>
        <v>-0.13623753268575697</v>
      </c>
      <c r="H15" s="19">
        <v>27562.886999999999</v>
      </c>
      <c r="I15" s="140">
        <v>24439.598000000005</v>
      </c>
      <c r="J15" s="247">
        <f t="shared" si="5"/>
        <v>5.0430738049293239E-2</v>
      </c>
      <c r="K15" s="215">
        <f t="shared" si="6"/>
        <v>4.1797595355389863E-2</v>
      </c>
      <c r="L15" s="52">
        <f t="shared" si="7"/>
        <v>-0.11331501667441417</v>
      </c>
      <c r="N15" s="27">
        <f t="shared" si="0"/>
        <v>1.803811835273996</v>
      </c>
      <c r="O15" s="152">
        <f t="shared" si="1"/>
        <v>1.8516813679756006</v>
      </c>
      <c r="P15" s="52">
        <f t="shared" si="8"/>
        <v>2.6537985706437745E-2</v>
      </c>
    </row>
    <row r="16" spans="1:16" ht="20.100000000000001" customHeight="1" x14ac:dyDescent="0.25">
      <c r="A16" s="8" t="s">
        <v>172</v>
      </c>
      <c r="B16" s="19">
        <v>79741.650000000009</v>
      </c>
      <c r="C16" s="140">
        <v>69457.37000000001</v>
      </c>
      <c r="D16" s="247">
        <f t="shared" si="2"/>
        <v>3.319111660102262E-2</v>
      </c>
      <c r="E16" s="215">
        <f t="shared" si="3"/>
        <v>2.5660822130943756E-2</v>
      </c>
      <c r="F16" s="52">
        <f t="shared" si="4"/>
        <v>-0.12896999246943094</v>
      </c>
      <c r="H16" s="19">
        <v>26654.429999999993</v>
      </c>
      <c r="I16" s="140">
        <v>23345.000000000015</v>
      </c>
      <c r="J16" s="247">
        <f t="shared" si="5"/>
        <v>4.8768569750448236E-2</v>
      </c>
      <c r="K16" s="215">
        <f t="shared" si="6"/>
        <v>3.9925569298299296E-2</v>
      </c>
      <c r="L16" s="52">
        <f t="shared" si="7"/>
        <v>-0.12416059919495481</v>
      </c>
      <c r="N16" s="27">
        <f t="shared" si="0"/>
        <v>3.3425982532340366</v>
      </c>
      <c r="O16" s="152">
        <f t="shared" si="1"/>
        <v>3.3610544136640952</v>
      </c>
      <c r="P16" s="52">
        <f t="shared" si="8"/>
        <v>5.5215012489765597E-3</v>
      </c>
    </row>
    <row r="17" spans="1:16" ht="20.100000000000001" customHeight="1" x14ac:dyDescent="0.25">
      <c r="A17" s="8" t="s">
        <v>173</v>
      </c>
      <c r="B17" s="19">
        <v>84898.809999999954</v>
      </c>
      <c r="C17" s="140">
        <v>252071.70000000016</v>
      </c>
      <c r="D17" s="247">
        <f t="shared" si="2"/>
        <v>3.5337697451683824E-2</v>
      </c>
      <c r="E17" s="215">
        <f t="shared" si="3"/>
        <v>9.3127152063843158E-2</v>
      </c>
      <c r="F17" s="52">
        <f t="shared" si="4"/>
        <v>1.9690840189632843</v>
      </c>
      <c r="H17" s="19">
        <v>14044.49</v>
      </c>
      <c r="I17" s="140">
        <v>22045.330999999998</v>
      </c>
      <c r="J17" s="247">
        <f t="shared" si="5"/>
        <v>2.5696654934075608E-2</v>
      </c>
      <c r="K17" s="215">
        <f t="shared" si="6"/>
        <v>3.7702822469241594E-2</v>
      </c>
      <c r="L17" s="52">
        <f t="shared" si="7"/>
        <v>0.56967828664479792</v>
      </c>
      <c r="N17" s="27">
        <f t="shared" si="0"/>
        <v>1.6542622917800622</v>
      </c>
      <c r="O17" s="152">
        <f t="shared" si="1"/>
        <v>0.87456588740425778</v>
      </c>
      <c r="P17" s="52">
        <f t="shared" si="8"/>
        <v>-0.47132574335404531</v>
      </c>
    </row>
    <row r="18" spans="1:16" ht="20.100000000000001" customHeight="1" x14ac:dyDescent="0.25">
      <c r="A18" s="8" t="s">
        <v>175</v>
      </c>
      <c r="B18" s="19">
        <v>84403.089999999982</v>
      </c>
      <c r="C18" s="140">
        <v>85405.800000000032</v>
      </c>
      <c r="D18" s="247">
        <f t="shared" si="2"/>
        <v>3.5131362364292755E-2</v>
      </c>
      <c r="E18" s="215">
        <f t="shared" si="3"/>
        <v>3.155292293317407E-2</v>
      </c>
      <c r="F18" s="52">
        <f t="shared" si="4"/>
        <v>1.1880015293279551E-2</v>
      </c>
      <c r="H18" s="19">
        <v>19849.063999999988</v>
      </c>
      <c r="I18" s="140">
        <v>20009.038000000015</v>
      </c>
      <c r="J18" s="247">
        <f t="shared" si="5"/>
        <v>3.6317057320869761E-2</v>
      </c>
      <c r="K18" s="215">
        <f t="shared" si="6"/>
        <v>3.4220271289839538E-2</v>
      </c>
      <c r="L18" s="52">
        <f t="shared" si="7"/>
        <v>8.0595236128024744E-3</v>
      </c>
      <c r="N18" s="27">
        <f t="shared" si="0"/>
        <v>2.3516987352003333</v>
      </c>
      <c r="O18" s="152">
        <f t="shared" si="1"/>
        <v>2.3428195743146261</v>
      </c>
      <c r="P18" s="52">
        <f t="shared" si="8"/>
        <v>-3.7756370545272656E-3</v>
      </c>
    </row>
    <row r="19" spans="1:16" ht="20.100000000000001" customHeight="1" x14ac:dyDescent="0.25">
      <c r="A19" s="8" t="s">
        <v>165</v>
      </c>
      <c r="B19" s="19">
        <v>66320.799999999988</v>
      </c>
      <c r="C19" s="140">
        <v>58186.010000000024</v>
      </c>
      <c r="D19" s="247">
        <f t="shared" si="2"/>
        <v>2.7604914193186374E-2</v>
      </c>
      <c r="E19" s="215">
        <f t="shared" si="3"/>
        <v>2.1496651156231728E-2</v>
      </c>
      <c r="F19" s="52">
        <f t="shared" si="4"/>
        <v>-0.12265820074546697</v>
      </c>
      <c r="H19" s="19">
        <v>15247.830000000002</v>
      </c>
      <c r="I19" s="140">
        <v>14898.497000000003</v>
      </c>
      <c r="J19" s="247">
        <f t="shared" si="5"/>
        <v>2.7898359143225998E-2</v>
      </c>
      <c r="K19" s="215">
        <f t="shared" si="6"/>
        <v>2.5480016038295306E-2</v>
      </c>
      <c r="L19" s="52">
        <f t="shared" si="7"/>
        <v>-2.2910341996205275E-2</v>
      </c>
      <c r="N19" s="27">
        <f t="shared" si="0"/>
        <v>2.2991022424337473</v>
      </c>
      <c r="O19" s="152">
        <f t="shared" si="1"/>
        <v>2.5604946962336816</v>
      </c>
      <c r="P19" s="52">
        <f t="shared" si="8"/>
        <v>0.11369327078000398</v>
      </c>
    </row>
    <row r="20" spans="1:16" ht="20.100000000000001" customHeight="1" x14ac:dyDescent="0.25">
      <c r="A20" s="8" t="s">
        <v>178</v>
      </c>
      <c r="B20" s="19">
        <v>42280.13</v>
      </c>
      <c r="C20" s="140">
        <v>46479.75</v>
      </c>
      <c r="D20" s="247">
        <f t="shared" si="2"/>
        <v>1.7598390862697152E-2</v>
      </c>
      <c r="E20" s="215">
        <f t="shared" si="3"/>
        <v>1.7171807648932471E-2</v>
      </c>
      <c r="F20" s="52">
        <f t="shared" si="4"/>
        <v>9.9328455234172719E-2</v>
      </c>
      <c r="H20" s="19">
        <v>9493.6720000000023</v>
      </c>
      <c r="I20" s="140">
        <v>10204.740000000002</v>
      </c>
      <c r="J20" s="247">
        <f t="shared" si="5"/>
        <v>1.7370200942953107E-2</v>
      </c>
      <c r="K20" s="215">
        <f t="shared" si="6"/>
        <v>1.7452561749459264E-2</v>
      </c>
      <c r="L20" s="52">
        <f t="shared" si="7"/>
        <v>7.4899153878499186E-2</v>
      </c>
      <c r="N20" s="27">
        <f t="shared" si="0"/>
        <v>2.2454216673411369</v>
      </c>
      <c r="O20" s="152">
        <f t="shared" si="1"/>
        <v>2.1955238571636038</v>
      </c>
      <c r="P20" s="52">
        <f t="shared" si="8"/>
        <v>-2.2222022216708392E-2</v>
      </c>
    </row>
    <row r="21" spans="1:16" ht="20.100000000000001" customHeight="1" x14ac:dyDescent="0.25">
      <c r="A21" s="8" t="s">
        <v>177</v>
      </c>
      <c r="B21" s="19">
        <v>37826.200000000012</v>
      </c>
      <c r="C21" s="140">
        <v>33075.369999999988</v>
      </c>
      <c r="D21" s="247">
        <f t="shared" si="2"/>
        <v>1.5744517636311791E-2</v>
      </c>
      <c r="E21" s="215">
        <f t="shared" si="3"/>
        <v>1.2219598675923846E-2</v>
      </c>
      <c r="F21" s="52">
        <f t="shared" si="4"/>
        <v>-0.12559627982721031</v>
      </c>
      <c r="H21" s="19">
        <v>10607.974000000002</v>
      </c>
      <c r="I21" s="140">
        <v>9938.0559999999987</v>
      </c>
      <c r="J21" s="247">
        <f t="shared" si="5"/>
        <v>1.940899580032068E-2</v>
      </c>
      <c r="K21" s="215">
        <f t="shared" si="6"/>
        <v>1.6996467916829246E-2</v>
      </c>
      <c r="L21" s="52">
        <f t="shared" si="7"/>
        <v>-6.3152304106326357E-2</v>
      </c>
      <c r="N21" s="27">
        <f t="shared" si="0"/>
        <v>2.8043985385790799</v>
      </c>
      <c r="O21" s="152">
        <f t="shared" si="1"/>
        <v>3.0046696378604389</v>
      </c>
      <c r="P21" s="52">
        <f t="shared" si="8"/>
        <v>7.1413209116430176E-2</v>
      </c>
    </row>
    <row r="22" spans="1:16" ht="20.100000000000001" customHeight="1" x14ac:dyDescent="0.25">
      <c r="A22" s="8" t="s">
        <v>169</v>
      </c>
      <c r="B22" s="19">
        <v>35581.160000000011</v>
      </c>
      <c r="C22" s="140">
        <v>33589.300000000003</v>
      </c>
      <c r="D22" s="247">
        <f t="shared" si="2"/>
        <v>1.4810057609287519E-2</v>
      </c>
      <c r="E22" s="215">
        <f t="shared" si="3"/>
        <v>1.2409468610788302E-2</v>
      </c>
      <c r="F22" s="52">
        <f t="shared" si="4"/>
        <v>-5.5980749362865269E-2</v>
      </c>
      <c r="H22" s="19">
        <v>10015.221000000001</v>
      </c>
      <c r="I22" s="140">
        <v>9190.2359999999953</v>
      </c>
      <c r="J22" s="247">
        <f t="shared" si="5"/>
        <v>1.8324458782448323E-2</v>
      </c>
      <c r="K22" s="215">
        <f t="shared" si="6"/>
        <v>1.5717515711532425E-2</v>
      </c>
      <c r="L22" s="52">
        <f t="shared" si="7"/>
        <v>-8.2373119874240008E-2</v>
      </c>
      <c r="N22" s="27">
        <f t="shared" si="0"/>
        <v>2.8147539315750243</v>
      </c>
      <c r="O22" s="152">
        <f t="shared" si="1"/>
        <v>2.73606059072383</v>
      </c>
      <c r="P22" s="52">
        <f t="shared" si="8"/>
        <v>-2.7957449483749588E-2</v>
      </c>
    </row>
    <row r="23" spans="1:16" ht="20.100000000000001" customHeight="1" x14ac:dyDescent="0.25">
      <c r="A23" s="8" t="s">
        <v>179</v>
      </c>
      <c r="B23" s="19">
        <v>34692.379999999976</v>
      </c>
      <c r="C23" s="140">
        <v>36349.55999999999</v>
      </c>
      <c r="D23" s="247">
        <f t="shared" si="2"/>
        <v>1.4440117927669971E-2</v>
      </c>
      <c r="E23" s="215">
        <f t="shared" si="3"/>
        <v>1.3429238591931533E-2</v>
      </c>
      <c r="F23" s="52">
        <f t="shared" si="4"/>
        <v>4.7767838355281936E-2</v>
      </c>
      <c r="H23" s="19">
        <v>8006.9579999999942</v>
      </c>
      <c r="I23" s="140">
        <v>8146.8030000000017</v>
      </c>
      <c r="J23" s="247">
        <f t="shared" si="5"/>
        <v>1.4650018391385945E-2</v>
      </c>
      <c r="K23" s="215">
        <f t="shared" si="6"/>
        <v>1.3932994120201004E-2</v>
      </c>
      <c r="L23" s="52">
        <f t="shared" si="7"/>
        <v>1.7465434438398156E-2</v>
      </c>
      <c r="N23" s="27">
        <f t="shared" si="0"/>
        <v>2.3079875177200297</v>
      </c>
      <c r="O23" s="152">
        <f t="shared" si="1"/>
        <v>2.241238408387888</v>
      </c>
      <c r="P23" s="52">
        <f t="shared" si="8"/>
        <v>-2.892091435489242E-2</v>
      </c>
    </row>
    <row r="24" spans="1:16" ht="20.100000000000001" customHeight="1" x14ac:dyDescent="0.25">
      <c r="A24" s="8" t="s">
        <v>182</v>
      </c>
      <c r="B24" s="19">
        <v>98168.65</v>
      </c>
      <c r="C24" s="140">
        <v>87277.03</v>
      </c>
      <c r="D24" s="247">
        <f t="shared" si="2"/>
        <v>4.0861044494501661E-2</v>
      </c>
      <c r="E24" s="215">
        <f t="shared" si="3"/>
        <v>3.2244243381905215E-2</v>
      </c>
      <c r="F24" s="52">
        <f t="shared" si="4"/>
        <v>-0.11094804705983016</v>
      </c>
      <c r="H24" s="19">
        <v>7529.3180000000011</v>
      </c>
      <c r="I24" s="140">
        <v>6887.2180000000035</v>
      </c>
      <c r="J24" s="247">
        <f t="shared" si="5"/>
        <v>1.3776099134601849E-2</v>
      </c>
      <c r="K24" s="215">
        <f t="shared" si="6"/>
        <v>1.1778800579631366E-2</v>
      </c>
      <c r="L24" s="52">
        <f t="shared" si="7"/>
        <v>-8.5279968252104307E-2</v>
      </c>
      <c r="N24" s="27">
        <f t="shared" si="0"/>
        <v>0.76697784883463327</v>
      </c>
      <c r="O24" s="152">
        <f t="shared" si="1"/>
        <v>0.78912149049984903</v>
      </c>
      <c r="P24" s="52">
        <f t="shared" si="8"/>
        <v>2.8871292305066444E-2</v>
      </c>
    </row>
    <row r="25" spans="1:16" ht="20.100000000000001" customHeight="1" x14ac:dyDescent="0.25">
      <c r="A25" s="8" t="s">
        <v>174</v>
      </c>
      <c r="B25" s="19">
        <v>32736.520000000015</v>
      </c>
      <c r="C25" s="140">
        <v>41232.570000000007</v>
      </c>
      <c r="D25" s="247">
        <f t="shared" si="2"/>
        <v>1.3626024197288486E-2</v>
      </c>
      <c r="E25" s="215">
        <f t="shared" si="3"/>
        <v>1.5233252349918916E-2</v>
      </c>
      <c r="F25" s="52">
        <f t="shared" si="4"/>
        <v>0.25952819664399235</v>
      </c>
      <c r="H25" s="19">
        <v>6507.915</v>
      </c>
      <c r="I25" s="140">
        <v>6810.547999999998</v>
      </c>
      <c r="J25" s="247">
        <f t="shared" si="5"/>
        <v>1.1907277949950099E-2</v>
      </c>
      <c r="K25" s="215">
        <f t="shared" si="6"/>
        <v>1.1647676424647393E-2</v>
      </c>
      <c r="L25" s="52">
        <f t="shared" si="7"/>
        <v>4.6502297586861231E-2</v>
      </c>
      <c r="N25" s="27">
        <f t="shared" si="0"/>
        <v>1.9879678719668423</v>
      </c>
      <c r="O25" s="152">
        <f t="shared" si="1"/>
        <v>1.6517398745700296</v>
      </c>
      <c r="P25" s="52">
        <f t="shared" si="8"/>
        <v>-0.16913150465764709</v>
      </c>
    </row>
    <row r="26" spans="1:16" ht="20.100000000000001" customHeight="1" x14ac:dyDescent="0.25">
      <c r="A26" s="8" t="s">
        <v>180</v>
      </c>
      <c r="B26" s="19">
        <v>15508.239999999998</v>
      </c>
      <c r="C26" s="140">
        <v>17394.109999999993</v>
      </c>
      <c r="D26" s="247">
        <f t="shared" si="2"/>
        <v>6.4550432818563808E-3</v>
      </c>
      <c r="E26" s="215">
        <f t="shared" si="3"/>
        <v>6.4262030485183908E-3</v>
      </c>
      <c r="F26" s="52">
        <f t="shared" si="4"/>
        <v>0.12160438579748543</v>
      </c>
      <c r="H26" s="19">
        <v>4705.4759999999997</v>
      </c>
      <c r="I26" s="140">
        <v>5255.260000000002</v>
      </c>
      <c r="J26" s="247">
        <f t="shared" si="5"/>
        <v>8.6094256945303347E-3</v>
      </c>
      <c r="K26" s="215">
        <f t="shared" si="6"/>
        <v>8.9877595763795375E-3</v>
      </c>
      <c r="L26" s="52">
        <f t="shared" si="7"/>
        <v>0.11683918906397618</v>
      </c>
      <c r="N26" s="27">
        <f t="shared" si="0"/>
        <v>3.0341779595879355</v>
      </c>
      <c r="O26" s="152">
        <f t="shared" si="1"/>
        <v>3.0212870908600693</v>
      </c>
      <c r="P26" s="52">
        <f t="shared" si="8"/>
        <v>-4.2485539409879685E-3</v>
      </c>
    </row>
    <row r="27" spans="1:16" ht="20.100000000000001" customHeight="1" x14ac:dyDescent="0.25">
      <c r="A27" s="8" t="s">
        <v>181</v>
      </c>
      <c r="B27" s="19">
        <v>17441.490000000009</v>
      </c>
      <c r="C27" s="140">
        <v>16659.350000000006</v>
      </c>
      <c r="D27" s="247">
        <f t="shared" si="2"/>
        <v>7.2597259811600368E-3</v>
      </c>
      <c r="E27" s="215">
        <f t="shared" si="3"/>
        <v>6.1547481162494049E-3</v>
      </c>
      <c r="F27" s="52">
        <f t="shared" si="4"/>
        <v>-4.484364581237054E-2</v>
      </c>
      <c r="H27" s="19">
        <v>5309.7990000000009</v>
      </c>
      <c r="I27" s="140">
        <v>5009.7700000000004</v>
      </c>
      <c r="J27" s="247">
        <f t="shared" si="5"/>
        <v>9.7151318896093585E-3</v>
      </c>
      <c r="K27" s="215">
        <f t="shared" si="6"/>
        <v>8.5679125852876729E-3</v>
      </c>
      <c r="L27" s="52">
        <f t="shared" si="7"/>
        <v>-5.6504775416169314E-2</v>
      </c>
      <c r="N27" s="27">
        <f t="shared" si="0"/>
        <v>3.044349421981722</v>
      </c>
      <c r="O27" s="152">
        <f t="shared" si="1"/>
        <v>3.007182152965151</v>
      </c>
      <c r="P27" s="52">
        <f t="shared" si="8"/>
        <v>-1.2208608101358123E-2</v>
      </c>
    </row>
    <row r="28" spans="1:16" ht="20.100000000000001" customHeight="1" x14ac:dyDescent="0.25">
      <c r="A28" s="8" t="s">
        <v>176</v>
      </c>
      <c r="B28" s="19">
        <v>2470.3199999999997</v>
      </c>
      <c r="C28" s="140">
        <v>2459.34</v>
      </c>
      <c r="D28" s="247">
        <f t="shared" si="2"/>
        <v>1.0282290266358694E-3</v>
      </c>
      <c r="E28" s="215">
        <f t="shared" si="3"/>
        <v>9.0859596756276851E-4</v>
      </c>
      <c r="F28" s="52">
        <f t="shared" si="4"/>
        <v>-4.4447682891283575E-3</v>
      </c>
      <c r="H28" s="19">
        <v>4787.8730000000032</v>
      </c>
      <c r="I28" s="140">
        <v>4969.7479999999978</v>
      </c>
      <c r="J28" s="247">
        <f t="shared" si="5"/>
        <v>8.7601842679355009E-3</v>
      </c>
      <c r="K28" s="215">
        <f t="shared" si="6"/>
        <v>8.4994653317234572E-3</v>
      </c>
      <c r="L28" s="52">
        <f t="shared" si="7"/>
        <v>3.7986596553416185E-2</v>
      </c>
      <c r="N28" s="27">
        <f t="shared" si="0"/>
        <v>19.381590239321234</v>
      </c>
      <c r="O28" s="152">
        <f t="shared" si="1"/>
        <v>20.207649206697724</v>
      </c>
      <c r="P28" s="52">
        <f t="shared" si="8"/>
        <v>4.2620804442588367E-2</v>
      </c>
    </row>
    <row r="29" spans="1:16" ht="20.100000000000001" customHeight="1" x14ac:dyDescent="0.25">
      <c r="A29" s="8" t="s">
        <v>184</v>
      </c>
      <c r="B29" s="19">
        <v>17877.969999999998</v>
      </c>
      <c r="C29" s="140">
        <v>13942.609999999999</v>
      </c>
      <c r="D29" s="247">
        <f t="shared" si="2"/>
        <v>7.4414034179075073E-3</v>
      </c>
      <c r="E29" s="215">
        <f t="shared" si="3"/>
        <v>5.151056471777115E-3</v>
      </c>
      <c r="F29" s="52">
        <f>(C29-B29)/B29</f>
        <v>-0.22012342564620027</v>
      </c>
      <c r="H29" s="19">
        <v>6333.7</v>
      </c>
      <c r="I29" s="140">
        <v>4943.4159999999974</v>
      </c>
      <c r="J29" s="247">
        <f t="shared" si="5"/>
        <v>1.1588523567317479E-2</v>
      </c>
      <c r="K29" s="215">
        <f t="shared" si="6"/>
        <v>8.4544312734341938E-3</v>
      </c>
      <c r="L29" s="52">
        <f>(I29-H29)/H29</f>
        <v>-0.21950581808421657</v>
      </c>
      <c r="N29" s="27">
        <f t="shared" si="0"/>
        <v>3.5427400314465234</v>
      </c>
      <c r="O29" s="152">
        <f t="shared" si="1"/>
        <v>3.545545633134684</v>
      </c>
      <c r="P29" s="52">
        <f>(O29-N29)/N29</f>
        <v>7.9192988005248295E-4</v>
      </c>
    </row>
    <row r="30" spans="1:16" ht="20.100000000000001" customHeight="1" x14ac:dyDescent="0.25">
      <c r="A30" s="8" t="s">
        <v>183</v>
      </c>
      <c r="B30" s="19">
        <v>12998.529999999995</v>
      </c>
      <c r="C30" s="140">
        <v>14654.340000000004</v>
      </c>
      <c r="D30" s="247">
        <f t="shared" si="2"/>
        <v>5.4104188322149135E-3</v>
      </c>
      <c r="E30" s="215">
        <f t="shared" si="3"/>
        <v>5.4140030379263475E-3</v>
      </c>
      <c r="F30" s="52">
        <f t="shared" si="4"/>
        <v>0.12738440423647976</v>
      </c>
      <c r="H30" s="19">
        <v>4661.1750000000002</v>
      </c>
      <c r="I30" s="140">
        <v>4670.1049999999996</v>
      </c>
      <c r="J30" s="247">
        <f t="shared" si="5"/>
        <v>8.528369884726314E-3</v>
      </c>
      <c r="K30" s="215">
        <f t="shared" si="6"/>
        <v>7.9870036756407754E-3</v>
      </c>
      <c r="L30" s="52">
        <f t="shared" si="7"/>
        <v>1.9158259451746355E-3</v>
      </c>
      <c r="N30" s="27">
        <f t="shared" si="0"/>
        <v>3.585924716102515</v>
      </c>
      <c r="O30" s="152">
        <f t="shared" si="1"/>
        <v>3.1868408949157709</v>
      </c>
      <c r="P30" s="52">
        <f t="shared" si="8"/>
        <v>-0.11129174558368921</v>
      </c>
    </row>
    <row r="31" spans="1:16" ht="20.100000000000001" customHeight="1" x14ac:dyDescent="0.25">
      <c r="A31" s="8" t="s">
        <v>196</v>
      </c>
      <c r="B31" s="19">
        <v>10881.280000000006</v>
      </c>
      <c r="C31" s="140">
        <v>11742.089999999998</v>
      </c>
      <c r="D31" s="247">
        <f t="shared" si="2"/>
        <v>4.5291492369216781E-3</v>
      </c>
      <c r="E31" s="215">
        <f t="shared" si="3"/>
        <v>4.3380807959692872E-3</v>
      </c>
      <c r="F31" s="52">
        <f t="shared" si="4"/>
        <v>7.9109259204798679E-2</v>
      </c>
      <c r="H31" s="19">
        <v>3624.1760000000004</v>
      </c>
      <c r="I31" s="140">
        <v>4009.0580000000009</v>
      </c>
      <c r="J31" s="247">
        <f t="shared" si="5"/>
        <v>6.6310133078779226E-3</v>
      </c>
      <c r="K31" s="215">
        <f t="shared" si="6"/>
        <v>6.8564541871878821E-3</v>
      </c>
      <c r="L31" s="52">
        <f t="shared" si="7"/>
        <v>0.10619848484179589</v>
      </c>
      <c r="N31" s="27">
        <f t="shared" si="0"/>
        <v>3.3306522762027981</v>
      </c>
      <c r="O31" s="152">
        <f t="shared" si="1"/>
        <v>3.4142627079165644</v>
      </c>
      <c r="P31" s="52">
        <f t="shared" si="8"/>
        <v>2.5103320545094135E-2</v>
      </c>
    </row>
    <row r="32" spans="1:16" ht="20.100000000000001" customHeight="1" thickBot="1" x14ac:dyDescent="0.3">
      <c r="A32" s="8" t="s">
        <v>17</v>
      </c>
      <c r="B32" s="19">
        <f>B33-SUM(B7:B31)</f>
        <v>238276.43999999994</v>
      </c>
      <c r="C32" s="140">
        <f>C33-SUM(C7:C31)</f>
        <v>258359.56000000145</v>
      </c>
      <c r="D32" s="247">
        <f t="shared" si="2"/>
        <v>9.9178548516572804E-2</v>
      </c>
      <c r="E32" s="215">
        <f t="shared" si="3"/>
        <v>9.545018354407786E-2</v>
      </c>
      <c r="F32" s="52">
        <f t="shared" si="4"/>
        <v>8.4284959100452875E-2</v>
      </c>
      <c r="H32" s="19">
        <f>H33-SUM(H7:H31)</f>
        <v>49187.660999999673</v>
      </c>
      <c r="I32" s="142">
        <f>I33-SUM(I7:I31)</f>
        <v>55350.934000000008</v>
      </c>
      <c r="J32" s="247">
        <f t="shared" si="5"/>
        <v>8.9996742618014602E-2</v>
      </c>
      <c r="K32" s="215">
        <f t="shared" si="6"/>
        <v>9.4663420481584465E-2</v>
      </c>
      <c r="L32" s="52">
        <f t="shared" si="7"/>
        <v>0.12530120104715645</v>
      </c>
      <c r="N32" s="27">
        <f t="shared" si="0"/>
        <v>2.0643107224532851</v>
      </c>
      <c r="O32" s="152">
        <f t="shared" si="1"/>
        <v>2.1423992980944733</v>
      </c>
      <c r="P32" s="52">
        <f t="shared" si="8"/>
        <v>3.7827917469897915E-2</v>
      </c>
    </row>
    <row r="33" spans="1:16" ht="26.25" customHeight="1" thickBot="1" x14ac:dyDescent="0.3">
      <c r="A33" s="12" t="s">
        <v>18</v>
      </c>
      <c r="B33" s="17">
        <v>2402499.7699999996</v>
      </c>
      <c r="C33" s="145">
        <v>2706747.6500000004</v>
      </c>
      <c r="D33" s="243">
        <f>SUM(D7:D32)</f>
        <v>1.0000000000000002</v>
      </c>
      <c r="E33" s="244">
        <f>SUM(E7:E32)</f>
        <v>1.0000000000000004</v>
      </c>
      <c r="F33" s="57">
        <f t="shared" si="4"/>
        <v>0.1266380475033306</v>
      </c>
      <c r="G33" s="1"/>
      <c r="H33" s="17">
        <v>546549.34799999977</v>
      </c>
      <c r="I33" s="145">
        <v>584713.01500000001</v>
      </c>
      <c r="J33" s="243">
        <f>SUM(J7:J32)</f>
        <v>0.99999999999999967</v>
      </c>
      <c r="K33" s="244">
        <f>SUM(K7:K32)</f>
        <v>0.99999999999999989</v>
      </c>
      <c r="L33" s="57">
        <f t="shared" si="7"/>
        <v>6.9826571268730639E-2</v>
      </c>
      <c r="N33" s="29">
        <f t="shared" si="0"/>
        <v>2.2749194602420291</v>
      </c>
      <c r="O33" s="146">
        <f t="shared" si="1"/>
        <v>2.1602051266212423</v>
      </c>
      <c r="P33" s="57">
        <f t="shared" si="8"/>
        <v>-5.0425668084347161E-2</v>
      </c>
    </row>
    <row r="35" spans="1:16" ht="15.75" thickBot="1" x14ac:dyDescent="0.3"/>
    <row r="36" spans="1:16" x14ac:dyDescent="0.25">
      <c r="A36" s="373" t="s">
        <v>2</v>
      </c>
      <c r="B36" s="367" t="s">
        <v>1</v>
      </c>
      <c r="C36" s="359"/>
      <c r="D36" s="367" t="s">
        <v>104</v>
      </c>
      <c r="E36" s="359"/>
      <c r="F36" s="130" t="s">
        <v>0</v>
      </c>
      <c r="H36" s="376" t="s">
        <v>19</v>
      </c>
      <c r="I36" s="377"/>
      <c r="J36" s="367" t="s">
        <v>104</v>
      </c>
      <c r="K36" s="360"/>
      <c r="L36" s="130" t="s">
        <v>0</v>
      </c>
      <c r="N36" s="358" t="s">
        <v>22</v>
      </c>
      <c r="O36" s="359"/>
      <c r="P36" s="130" t="s">
        <v>0</v>
      </c>
    </row>
    <row r="37" spans="1:16" x14ac:dyDescent="0.25">
      <c r="A37" s="374"/>
      <c r="B37" s="368" t="str">
        <f>B5</f>
        <v>jan-nov</v>
      </c>
      <c r="C37" s="362"/>
      <c r="D37" s="368" t="str">
        <f>B5</f>
        <v>jan-nov</v>
      </c>
      <c r="E37" s="362"/>
      <c r="F37" s="131" t="str">
        <f>F5</f>
        <v>2024/2023</v>
      </c>
      <c r="H37" s="356" t="str">
        <f>B5</f>
        <v>jan-nov</v>
      </c>
      <c r="I37" s="362"/>
      <c r="J37" s="368" t="str">
        <f>B5</f>
        <v>jan-nov</v>
      </c>
      <c r="K37" s="357"/>
      <c r="L37" s="131" t="str">
        <f>F37</f>
        <v>2024/2023</v>
      </c>
      <c r="N37" s="356" t="str">
        <f>B5</f>
        <v>jan-nov</v>
      </c>
      <c r="O37" s="357"/>
      <c r="P37" s="131" t="str">
        <f>P5</f>
        <v>2024/2023</v>
      </c>
    </row>
    <row r="38" spans="1:16" ht="19.5" customHeight="1" thickBot="1" x14ac:dyDescent="0.3">
      <c r="A38" s="375"/>
      <c r="B38" s="99">
        <f>B6</f>
        <v>2023</v>
      </c>
      <c r="C38" s="134">
        <f>C6</f>
        <v>2024</v>
      </c>
      <c r="D38" s="99">
        <f>B6</f>
        <v>2023</v>
      </c>
      <c r="E38" s="134">
        <f>C6</f>
        <v>2024</v>
      </c>
      <c r="F38" s="132" t="s">
        <v>1</v>
      </c>
      <c r="H38" s="25">
        <f>B6</f>
        <v>2023</v>
      </c>
      <c r="I38" s="134">
        <f>C6</f>
        <v>2024</v>
      </c>
      <c r="J38" s="99">
        <f>B6</f>
        <v>2023</v>
      </c>
      <c r="K38" s="134">
        <f>C6</f>
        <v>2024</v>
      </c>
      <c r="L38" s="259">
        <v>1000</v>
      </c>
      <c r="N38" s="25">
        <f>B6</f>
        <v>2023</v>
      </c>
      <c r="O38" s="134">
        <f>C6</f>
        <v>2024</v>
      </c>
      <c r="P38" s="132"/>
    </row>
    <row r="39" spans="1:16" ht="20.100000000000001" customHeight="1" x14ac:dyDescent="0.25">
      <c r="A39" s="38" t="s">
        <v>170</v>
      </c>
      <c r="B39" s="39">
        <v>142169.82</v>
      </c>
      <c r="C39" s="147">
        <v>146418.32</v>
      </c>
      <c r="D39" s="247">
        <f t="shared" ref="D39:D61" si="9">B39/$B$62</f>
        <v>0.15641645089468353</v>
      </c>
      <c r="E39" s="246">
        <f t="shared" ref="E39:E61" si="10">C39/$C$62</f>
        <v>0.13698951907753446</v>
      </c>
      <c r="F39" s="52">
        <f>(C39-B39)/B39</f>
        <v>2.9883276211505366E-2</v>
      </c>
      <c r="H39" s="39">
        <v>31763.142999999996</v>
      </c>
      <c r="I39" s="147">
        <v>33154.440999999999</v>
      </c>
      <c r="J39" s="247">
        <f t="shared" ref="J39:J61" si="11">H39/$H$62</f>
        <v>0.16493166395734191</v>
      </c>
      <c r="K39" s="246">
        <f t="shared" ref="K39:K61" si="12">I39/$I$62</f>
        <v>0.16661710869499469</v>
      </c>
      <c r="L39" s="52">
        <f>(I39-H39)/H39</f>
        <v>4.3802277375384502E-2</v>
      </c>
      <c r="N39" s="27">
        <f t="shared" ref="N39:N62" si="13">(H39/B39)*10</f>
        <v>2.2341691788032083</v>
      </c>
      <c r="O39" s="151">
        <f t="shared" ref="O39:O62" si="14">(I39/C39)*10</f>
        <v>2.2643642544184357</v>
      </c>
      <c r="P39" s="61">
        <f t="shared" si="8"/>
        <v>1.3515124951908151E-2</v>
      </c>
    </row>
    <row r="40" spans="1:16" ht="20.100000000000001" customHeight="1" x14ac:dyDescent="0.25">
      <c r="A40" s="38" t="s">
        <v>167</v>
      </c>
      <c r="B40" s="19">
        <v>156975.33999999997</v>
      </c>
      <c r="C40" s="140">
        <v>160090.79</v>
      </c>
      <c r="D40" s="247">
        <f t="shared" si="9"/>
        <v>0.17270561052117986</v>
      </c>
      <c r="E40" s="215">
        <f t="shared" si="10"/>
        <v>0.14978153233039801</v>
      </c>
      <c r="F40" s="52">
        <f t="shared" ref="F40:F62" si="15">(C40-B40)/B40</f>
        <v>1.9846747903205952E-2</v>
      </c>
      <c r="H40" s="19">
        <v>28660.26</v>
      </c>
      <c r="I40" s="140">
        <v>28386.199000000004</v>
      </c>
      <c r="J40" s="247">
        <f t="shared" si="11"/>
        <v>0.14881979315617627</v>
      </c>
      <c r="K40" s="215">
        <f t="shared" si="12"/>
        <v>0.14265438540256947</v>
      </c>
      <c r="L40" s="52">
        <f t="shared" ref="L40:L62" si="16">(I40-H40)/H40</f>
        <v>-9.5624045280815403E-3</v>
      </c>
      <c r="N40" s="27">
        <f t="shared" si="13"/>
        <v>1.8257810430606491</v>
      </c>
      <c r="O40" s="152">
        <f t="shared" si="14"/>
        <v>1.7731312963100501</v>
      </c>
      <c r="P40" s="52">
        <f t="shared" si="8"/>
        <v>-2.8836835036001714E-2</v>
      </c>
    </row>
    <row r="41" spans="1:16" ht="20.100000000000001" customHeight="1" x14ac:dyDescent="0.25">
      <c r="A41" s="38" t="s">
        <v>162</v>
      </c>
      <c r="B41" s="19">
        <v>152803.55999999991</v>
      </c>
      <c r="C41" s="140">
        <v>131985.97999999989</v>
      </c>
      <c r="D41" s="247">
        <f t="shared" si="9"/>
        <v>0.16811578251469134</v>
      </c>
      <c r="E41" s="215">
        <f t="shared" si="10"/>
        <v>0.12348656865600607</v>
      </c>
      <c r="F41" s="52">
        <f t="shared" si="15"/>
        <v>-0.13623753268575697</v>
      </c>
      <c r="H41" s="19">
        <v>27562.886999999999</v>
      </c>
      <c r="I41" s="140">
        <v>24439.598000000005</v>
      </c>
      <c r="J41" s="247">
        <f t="shared" si="11"/>
        <v>0.14312163051301907</v>
      </c>
      <c r="K41" s="215">
        <f t="shared" si="12"/>
        <v>0.12282080570829036</v>
      </c>
      <c r="L41" s="52">
        <f t="shared" si="16"/>
        <v>-0.11331501667441417</v>
      </c>
      <c r="N41" s="27">
        <f t="shared" si="13"/>
        <v>1.803811835273996</v>
      </c>
      <c r="O41" s="152">
        <f t="shared" si="14"/>
        <v>1.8516813679756006</v>
      </c>
      <c r="P41" s="52">
        <f t="shared" si="8"/>
        <v>2.6537985706437745E-2</v>
      </c>
    </row>
    <row r="42" spans="1:16" ht="20.100000000000001" customHeight="1" x14ac:dyDescent="0.25">
      <c r="A42" s="38" t="s">
        <v>173</v>
      </c>
      <c r="B42" s="19">
        <v>84898.809999999954</v>
      </c>
      <c r="C42" s="140">
        <v>252071.70000000016</v>
      </c>
      <c r="D42" s="247">
        <f t="shared" si="9"/>
        <v>9.3406396275820425E-2</v>
      </c>
      <c r="E42" s="215">
        <f t="shared" si="10"/>
        <v>0.23583921025768198</v>
      </c>
      <c r="F42" s="52">
        <f t="shared" si="15"/>
        <v>1.9690840189632843</v>
      </c>
      <c r="H42" s="19">
        <v>14044.49</v>
      </c>
      <c r="I42" s="140">
        <v>22045.330999999998</v>
      </c>
      <c r="J42" s="247">
        <f t="shared" si="11"/>
        <v>7.2926696993816043E-2</v>
      </c>
      <c r="K42" s="215">
        <f t="shared" si="12"/>
        <v>0.1107884555026621</v>
      </c>
      <c r="L42" s="52">
        <f t="shared" si="16"/>
        <v>0.56967828664479792</v>
      </c>
      <c r="N42" s="27">
        <f t="shared" si="13"/>
        <v>1.6542622917800622</v>
      </c>
      <c r="O42" s="152">
        <f t="shared" si="14"/>
        <v>0.87456588740425778</v>
      </c>
      <c r="P42" s="52">
        <f t="shared" si="8"/>
        <v>-0.47132574335404531</v>
      </c>
    </row>
    <row r="43" spans="1:16" ht="20.100000000000001" customHeight="1" x14ac:dyDescent="0.25">
      <c r="A43" s="38" t="s">
        <v>175</v>
      </c>
      <c r="B43" s="19">
        <v>84403.089999999982</v>
      </c>
      <c r="C43" s="140">
        <v>85405.800000000032</v>
      </c>
      <c r="D43" s="247">
        <f t="shared" si="9"/>
        <v>9.2861000895580734E-2</v>
      </c>
      <c r="E43" s="215">
        <f t="shared" si="10"/>
        <v>7.9905980811909985E-2</v>
      </c>
      <c r="F43" s="52">
        <f t="shared" si="15"/>
        <v>1.1880015293279551E-2</v>
      </c>
      <c r="H43" s="19">
        <v>19849.063999999988</v>
      </c>
      <c r="I43" s="140">
        <v>20009.038000000015</v>
      </c>
      <c r="J43" s="247">
        <f t="shared" si="11"/>
        <v>0.1030672296351709</v>
      </c>
      <c r="K43" s="215">
        <f t="shared" si="12"/>
        <v>0.10055509786240346</v>
      </c>
      <c r="L43" s="52">
        <f t="shared" si="16"/>
        <v>8.0595236128024744E-3</v>
      </c>
      <c r="N43" s="27">
        <f t="shared" si="13"/>
        <v>2.3516987352003333</v>
      </c>
      <c r="O43" s="152">
        <f t="shared" si="14"/>
        <v>2.3428195743146261</v>
      </c>
      <c r="P43" s="52">
        <f t="shared" si="8"/>
        <v>-3.7756370545272656E-3</v>
      </c>
    </row>
    <row r="44" spans="1:16" ht="20.100000000000001" customHeight="1" x14ac:dyDescent="0.25">
      <c r="A44" s="38" t="s">
        <v>165</v>
      </c>
      <c r="B44" s="19">
        <v>66320.800000000003</v>
      </c>
      <c r="C44" s="140">
        <v>58186.010000000024</v>
      </c>
      <c r="D44" s="247">
        <f t="shared" si="9"/>
        <v>7.2966710913020275E-2</v>
      </c>
      <c r="E44" s="215">
        <f t="shared" si="10"/>
        <v>5.4439045106791373E-2</v>
      </c>
      <c r="F44" s="52">
        <f t="shared" si="15"/>
        <v>-0.12265820074546717</v>
      </c>
      <c r="H44" s="19">
        <v>15247.830000000002</v>
      </c>
      <c r="I44" s="140">
        <v>14898.497000000003</v>
      </c>
      <c r="J44" s="247">
        <f t="shared" si="11"/>
        <v>7.9175098435273775E-2</v>
      </c>
      <c r="K44" s="215">
        <f t="shared" si="12"/>
        <v>7.4872156464379933E-2</v>
      </c>
      <c r="L44" s="52">
        <f t="shared" si="16"/>
        <v>-2.2910341996205275E-2</v>
      </c>
      <c r="N44" s="27">
        <f t="shared" si="13"/>
        <v>2.2991022424337464</v>
      </c>
      <c r="O44" s="152">
        <f t="shared" si="14"/>
        <v>2.5604946962336816</v>
      </c>
      <c r="P44" s="52">
        <f t="shared" si="8"/>
        <v>0.11369327078000441</v>
      </c>
    </row>
    <row r="45" spans="1:16" ht="20.100000000000001" customHeight="1" x14ac:dyDescent="0.25">
      <c r="A45" s="38" t="s">
        <v>178</v>
      </c>
      <c r="B45" s="19">
        <v>42280.13</v>
      </c>
      <c r="C45" s="140">
        <v>46479.75</v>
      </c>
      <c r="D45" s="247">
        <f t="shared" si="9"/>
        <v>4.6516960336348709E-2</v>
      </c>
      <c r="E45" s="215">
        <f t="shared" si="10"/>
        <v>4.3486625166468458E-2</v>
      </c>
      <c r="F45" s="52">
        <f t="shared" si="15"/>
        <v>9.9328455234172719E-2</v>
      </c>
      <c r="H45" s="19">
        <v>9493.6720000000023</v>
      </c>
      <c r="I45" s="140">
        <v>10204.740000000002</v>
      </c>
      <c r="J45" s="247">
        <f t="shared" si="11"/>
        <v>4.9296353324519128E-2</v>
      </c>
      <c r="K45" s="215">
        <f t="shared" si="12"/>
        <v>5.1283756338529746E-2</v>
      </c>
      <c r="L45" s="52">
        <f t="shared" si="16"/>
        <v>7.4899153878499186E-2</v>
      </c>
      <c r="N45" s="27">
        <f t="shared" si="13"/>
        <v>2.2454216673411369</v>
      </c>
      <c r="O45" s="152">
        <f t="shared" si="14"/>
        <v>2.1955238571636038</v>
      </c>
      <c r="P45" s="52">
        <f t="shared" si="8"/>
        <v>-2.2222022216708392E-2</v>
      </c>
    </row>
    <row r="46" spans="1:16" ht="20.100000000000001" customHeight="1" x14ac:dyDescent="0.25">
      <c r="A46" s="38" t="s">
        <v>169</v>
      </c>
      <c r="B46" s="19">
        <v>35581.160000000011</v>
      </c>
      <c r="C46" s="140">
        <v>33589.300000000003</v>
      </c>
      <c r="D46" s="247">
        <f t="shared" si="9"/>
        <v>3.9146696295429502E-2</v>
      </c>
      <c r="E46" s="215">
        <f t="shared" si="10"/>
        <v>3.1426272703791634E-2</v>
      </c>
      <c r="F46" s="52">
        <f t="shared" si="15"/>
        <v>-5.5980749362865269E-2</v>
      </c>
      <c r="H46" s="19">
        <v>10015.221000000001</v>
      </c>
      <c r="I46" s="140">
        <v>9190.2359999999953</v>
      </c>
      <c r="J46" s="247">
        <f t="shared" si="11"/>
        <v>5.2004521858259246E-2</v>
      </c>
      <c r="K46" s="215">
        <f t="shared" si="12"/>
        <v>4.6185382843422169E-2</v>
      </c>
      <c r="L46" s="52">
        <f t="shared" si="16"/>
        <v>-8.2373119874240008E-2</v>
      </c>
      <c r="N46" s="27">
        <f t="shared" si="13"/>
        <v>2.8147539315750243</v>
      </c>
      <c r="O46" s="152">
        <f t="shared" si="14"/>
        <v>2.73606059072383</v>
      </c>
      <c r="P46" s="52">
        <f t="shared" si="8"/>
        <v>-2.7957449483749588E-2</v>
      </c>
    </row>
    <row r="47" spans="1:16" ht="20.100000000000001" customHeight="1" x14ac:dyDescent="0.25">
      <c r="A47" s="38" t="s">
        <v>179</v>
      </c>
      <c r="B47" s="19">
        <v>34692.379999999976</v>
      </c>
      <c r="C47" s="140">
        <v>36349.55999999999</v>
      </c>
      <c r="D47" s="247">
        <f t="shared" si="9"/>
        <v>3.8168852944244401E-2</v>
      </c>
      <c r="E47" s="215">
        <f t="shared" si="10"/>
        <v>3.400878211879485E-2</v>
      </c>
      <c r="F47" s="52">
        <f t="shared" si="15"/>
        <v>4.7767838355281936E-2</v>
      </c>
      <c r="H47" s="19">
        <v>8006.9579999999942</v>
      </c>
      <c r="I47" s="140">
        <v>8146.8030000000017</v>
      </c>
      <c r="J47" s="247">
        <f t="shared" si="11"/>
        <v>4.157651861393407E-2</v>
      </c>
      <c r="K47" s="215">
        <f t="shared" si="12"/>
        <v>4.0941627125238189E-2</v>
      </c>
      <c r="L47" s="52">
        <f t="shared" si="16"/>
        <v>1.7465434438398156E-2</v>
      </c>
      <c r="N47" s="27">
        <f t="shared" si="13"/>
        <v>2.3079875177200297</v>
      </c>
      <c r="O47" s="152">
        <f t="shared" si="14"/>
        <v>2.241238408387888</v>
      </c>
      <c r="P47" s="52">
        <f t="shared" si="8"/>
        <v>-2.892091435489242E-2</v>
      </c>
    </row>
    <row r="48" spans="1:16" ht="20.100000000000001" customHeight="1" x14ac:dyDescent="0.25">
      <c r="A48" s="38" t="s">
        <v>174</v>
      </c>
      <c r="B48" s="19">
        <v>32736.520000000015</v>
      </c>
      <c r="C48" s="140">
        <v>41232.570000000007</v>
      </c>
      <c r="D48" s="247">
        <f t="shared" si="9"/>
        <v>3.601699905818849E-2</v>
      </c>
      <c r="E48" s="215">
        <f t="shared" si="10"/>
        <v>3.8577344246476644E-2</v>
      </c>
      <c r="F48" s="52">
        <f t="shared" si="15"/>
        <v>0.25952819664399235</v>
      </c>
      <c r="H48" s="19">
        <v>6507.915</v>
      </c>
      <c r="I48" s="140">
        <v>6810.547999999998</v>
      </c>
      <c r="J48" s="247">
        <f t="shared" si="11"/>
        <v>3.3792664971566098E-2</v>
      </c>
      <c r="K48" s="215">
        <f t="shared" si="12"/>
        <v>3.4226299167236102E-2</v>
      </c>
      <c r="L48" s="52">
        <f t="shared" si="16"/>
        <v>4.6502297586861231E-2</v>
      </c>
      <c r="N48" s="27">
        <f t="shared" si="13"/>
        <v>1.9879678719668423</v>
      </c>
      <c r="O48" s="152">
        <f t="shared" si="14"/>
        <v>1.6517398745700296</v>
      </c>
      <c r="P48" s="52">
        <f t="shared" si="8"/>
        <v>-0.16913150465764709</v>
      </c>
    </row>
    <row r="49" spans="1:16" ht="20.100000000000001" customHeight="1" x14ac:dyDescent="0.25">
      <c r="A49" s="38" t="s">
        <v>180</v>
      </c>
      <c r="B49" s="19">
        <v>15508.239999999998</v>
      </c>
      <c r="C49" s="140">
        <v>17394.109999999993</v>
      </c>
      <c r="D49" s="247">
        <f t="shared" si="9"/>
        <v>1.7062298175681494E-2</v>
      </c>
      <c r="E49" s="215">
        <f t="shared" si="10"/>
        <v>1.6273993334179303E-2</v>
      </c>
      <c r="F49" s="52">
        <f t="shared" si="15"/>
        <v>0.12160438579748543</v>
      </c>
      <c r="H49" s="19">
        <v>4705.4759999999997</v>
      </c>
      <c r="I49" s="140">
        <v>5255.260000000002</v>
      </c>
      <c r="J49" s="247">
        <f t="shared" si="11"/>
        <v>2.4433412851849624E-2</v>
      </c>
      <c r="K49" s="215">
        <f t="shared" si="12"/>
        <v>2.6410224399212708E-2</v>
      </c>
      <c r="L49" s="52">
        <f t="shared" si="16"/>
        <v>0.11683918906397618</v>
      </c>
      <c r="N49" s="27">
        <f t="shared" si="13"/>
        <v>3.0341779595879355</v>
      </c>
      <c r="O49" s="152">
        <f t="shared" si="14"/>
        <v>3.0212870908600693</v>
      </c>
      <c r="P49" s="52">
        <f t="shared" si="8"/>
        <v>-4.2485539409879685E-3</v>
      </c>
    </row>
    <row r="50" spans="1:16" ht="20.100000000000001" customHeight="1" x14ac:dyDescent="0.25">
      <c r="A50" s="38" t="s">
        <v>181</v>
      </c>
      <c r="B50" s="19">
        <v>17441.490000000009</v>
      </c>
      <c r="C50" s="140">
        <v>16659.350000000006</v>
      </c>
      <c r="D50" s="247">
        <f t="shared" si="9"/>
        <v>1.9189276346520769E-2</v>
      </c>
      <c r="E50" s="215">
        <f t="shared" si="10"/>
        <v>1.5586549173930724E-2</v>
      </c>
      <c r="F50" s="52">
        <f t="shared" si="15"/>
        <v>-4.484364581237054E-2</v>
      </c>
      <c r="H50" s="19">
        <v>5309.7990000000009</v>
      </c>
      <c r="I50" s="140">
        <v>5009.7700000000004</v>
      </c>
      <c r="J50" s="247">
        <f t="shared" si="11"/>
        <v>2.7571389404034429E-2</v>
      </c>
      <c r="K50" s="215">
        <f t="shared" si="12"/>
        <v>2.5176518362258728E-2</v>
      </c>
      <c r="L50" s="52">
        <f t="shared" si="16"/>
        <v>-5.6504775416169314E-2</v>
      </c>
      <c r="N50" s="27">
        <f t="shared" si="13"/>
        <v>3.044349421981722</v>
      </c>
      <c r="O50" s="152">
        <f t="shared" si="14"/>
        <v>3.007182152965151</v>
      </c>
      <c r="P50" s="52">
        <f t="shared" si="8"/>
        <v>-1.2208608101358123E-2</v>
      </c>
    </row>
    <row r="51" spans="1:16" ht="20.100000000000001" customHeight="1" x14ac:dyDescent="0.25">
      <c r="A51" s="38" t="s">
        <v>186</v>
      </c>
      <c r="B51" s="19">
        <v>8679.86</v>
      </c>
      <c r="C51" s="140">
        <v>10590.599999999997</v>
      </c>
      <c r="D51" s="247">
        <f t="shared" si="9"/>
        <v>9.5496561468722957E-3</v>
      </c>
      <c r="E51" s="215">
        <f t="shared" si="10"/>
        <v>9.9086043381903018E-3</v>
      </c>
      <c r="F51" s="52">
        <f t="shared" si="15"/>
        <v>0.22013488696822253</v>
      </c>
      <c r="H51" s="19">
        <v>2571.8380000000002</v>
      </c>
      <c r="I51" s="140">
        <v>3348.1000000000008</v>
      </c>
      <c r="J51" s="247">
        <f t="shared" si="11"/>
        <v>1.3354393825847849E-2</v>
      </c>
      <c r="K51" s="215">
        <f t="shared" si="12"/>
        <v>1.6825822568436968E-2</v>
      </c>
      <c r="L51" s="52">
        <f t="shared" si="16"/>
        <v>0.30183160836724576</v>
      </c>
      <c r="N51" s="27">
        <f t="shared" si="13"/>
        <v>2.9629947948469217</v>
      </c>
      <c r="O51" s="152">
        <f t="shared" si="14"/>
        <v>3.1613884010348818</v>
      </c>
      <c r="P51" s="52">
        <f t="shared" si="8"/>
        <v>6.6957122750601991E-2</v>
      </c>
    </row>
    <row r="52" spans="1:16" ht="20.100000000000001" customHeight="1" x14ac:dyDescent="0.25">
      <c r="A52" s="38" t="s">
        <v>187</v>
      </c>
      <c r="B52" s="19">
        <v>15409.659999999996</v>
      </c>
      <c r="C52" s="140">
        <v>11504.460000000003</v>
      </c>
      <c r="D52" s="247">
        <f t="shared" si="9"/>
        <v>1.6953839617253285E-2</v>
      </c>
      <c r="E52" s="215">
        <f t="shared" si="10"/>
        <v>1.0763615117607771E-2</v>
      </c>
      <c r="F52" s="52">
        <f t="shared" si="15"/>
        <v>-0.25342544871204131</v>
      </c>
      <c r="H52" s="19">
        <v>3472.3020000000015</v>
      </c>
      <c r="I52" s="140">
        <v>2503.1190000000001</v>
      </c>
      <c r="J52" s="247">
        <f t="shared" si="11"/>
        <v>1.8030096915233058E-2</v>
      </c>
      <c r="K52" s="215">
        <f t="shared" si="12"/>
        <v>1.257938417660266E-2</v>
      </c>
      <c r="L52" s="52">
        <f t="shared" si="16"/>
        <v>-0.27911829097814678</v>
      </c>
      <c r="N52" s="27">
        <f t="shared" ref="N52" si="17">(H52/B52)*10</f>
        <v>2.2533281071743323</v>
      </c>
      <c r="O52" s="152">
        <f t="shared" ref="O52" si="18">(I52/C52)*10</f>
        <v>2.1757813926077358</v>
      </c>
      <c r="P52" s="52">
        <f t="shared" ref="P52" si="19">(O52-N52)/N52</f>
        <v>-3.44143022579343E-2</v>
      </c>
    </row>
    <row r="53" spans="1:16" ht="20.100000000000001" customHeight="1" x14ac:dyDescent="0.25">
      <c r="A53" s="38" t="s">
        <v>190</v>
      </c>
      <c r="B53" s="19">
        <v>5397.6999999999962</v>
      </c>
      <c r="C53" s="140">
        <v>4997.8</v>
      </c>
      <c r="D53" s="247">
        <f t="shared" si="9"/>
        <v>5.938595666747223E-3</v>
      </c>
      <c r="E53" s="215">
        <f t="shared" si="10"/>
        <v>4.6759600741608136E-3</v>
      </c>
      <c r="F53" s="52">
        <f t="shared" si="15"/>
        <v>-7.4087111176982107E-2</v>
      </c>
      <c r="H53" s="19">
        <v>1355.5910000000008</v>
      </c>
      <c r="I53" s="140">
        <v>1252.9600000000003</v>
      </c>
      <c r="J53" s="247">
        <f t="shared" si="11"/>
        <v>7.038972159511961E-3</v>
      </c>
      <c r="K53" s="215">
        <f t="shared" si="12"/>
        <v>6.2967302784710079E-3</v>
      </c>
      <c r="L53" s="52">
        <f t="shared" si="16"/>
        <v>-7.5709413827622404E-2</v>
      </c>
      <c r="N53" s="27">
        <f t="shared" ref="N53" si="20">(H53/B53)*10</f>
        <v>2.5114233840339435</v>
      </c>
      <c r="O53" s="152">
        <f t="shared" ref="O53" si="21">(I53/C53)*10</f>
        <v>2.5070230901596706</v>
      </c>
      <c r="P53" s="52">
        <f t="shared" ref="P53" si="22">(O53-N53)/N53</f>
        <v>-1.7521115325465184E-3</v>
      </c>
    </row>
    <row r="54" spans="1:16" ht="20.100000000000001" customHeight="1" x14ac:dyDescent="0.25">
      <c r="A54" s="38" t="s">
        <v>191</v>
      </c>
      <c r="B54" s="19">
        <v>4618.29</v>
      </c>
      <c r="C54" s="140">
        <v>4757.8899999999994</v>
      </c>
      <c r="D54" s="247">
        <f t="shared" si="9"/>
        <v>5.0810821241977231E-3</v>
      </c>
      <c r="E54" s="215">
        <f t="shared" si="10"/>
        <v>4.4514993951836786E-3</v>
      </c>
      <c r="F54" s="52">
        <f t="shared" si="15"/>
        <v>3.0227638368313697E-2</v>
      </c>
      <c r="H54" s="19">
        <v>1202.3609999999999</v>
      </c>
      <c r="I54" s="140">
        <v>1180.1849999999997</v>
      </c>
      <c r="J54" s="247">
        <f t="shared" si="11"/>
        <v>6.2433179363708931E-3</v>
      </c>
      <c r="K54" s="215">
        <f t="shared" si="12"/>
        <v>5.9310006893255199E-3</v>
      </c>
      <c r="L54" s="52">
        <f t="shared" si="16"/>
        <v>-1.8443711996646732E-2</v>
      </c>
      <c r="N54" s="27">
        <f t="shared" ref="N54" si="23">(H54/B54)*10</f>
        <v>2.6034766114730772</v>
      </c>
      <c r="O54" s="152">
        <f t="shared" ref="O54" si="24">(I54/C54)*10</f>
        <v>2.4804797925130675</v>
      </c>
      <c r="P54" s="52">
        <f t="shared" ref="P54" si="25">(O54-N54)/N54</f>
        <v>-4.7243297065924734E-2</v>
      </c>
    </row>
    <row r="55" spans="1:16" ht="20.100000000000001" customHeight="1" x14ac:dyDescent="0.25">
      <c r="A55" s="38" t="s">
        <v>192</v>
      </c>
      <c r="B55" s="19">
        <v>2341.4799999999996</v>
      </c>
      <c r="C55" s="140">
        <v>3991.4599999999996</v>
      </c>
      <c r="D55" s="247">
        <f t="shared" si="9"/>
        <v>2.5761163054218083E-3</v>
      </c>
      <c r="E55" s="215">
        <f t="shared" si="10"/>
        <v>3.7344246663751886E-3</v>
      </c>
      <c r="F55" s="52">
        <f t="shared" si="15"/>
        <v>0.70467396689273465</v>
      </c>
      <c r="H55" s="19">
        <v>600.71600000000012</v>
      </c>
      <c r="I55" s="140">
        <v>821.07200000000012</v>
      </c>
      <c r="J55" s="247">
        <f t="shared" si="11"/>
        <v>3.1192470293572214E-3</v>
      </c>
      <c r="K55" s="215">
        <f t="shared" si="12"/>
        <v>4.1262840978201591E-3</v>
      </c>
      <c r="L55" s="52">
        <f t="shared" si="16"/>
        <v>0.36682225877119962</v>
      </c>
      <c r="N55" s="27">
        <f t="shared" ref="N55:N56" si="26">(H55/B55)*10</f>
        <v>2.5655397440934804</v>
      </c>
      <c r="O55" s="152">
        <f t="shared" ref="O55:O56" si="27">(I55/C55)*10</f>
        <v>2.0570718483963266</v>
      </c>
      <c r="P55" s="52">
        <f t="shared" ref="P55:P56" si="28">(O55-N55)/N55</f>
        <v>-0.19819139300717331</v>
      </c>
    </row>
    <row r="56" spans="1:16" ht="20.100000000000001" customHeight="1" x14ac:dyDescent="0.25">
      <c r="A56" s="38" t="s">
        <v>188</v>
      </c>
      <c r="B56" s="19">
        <v>2414.2599999999998</v>
      </c>
      <c r="C56" s="140">
        <v>2618.9299999999994</v>
      </c>
      <c r="D56" s="247">
        <f t="shared" si="9"/>
        <v>2.6561894833727622E-3</v>
      </c>
      <c r="E56" s="215">
        <f t="shared" si="10"/>
        <v>2.4502805468450072E-3</v>
      </c>
      <c r="F56" s="52">
        <f t="shared" si="15"/>
        <v>8.4775459146902002E-2</v>
      </c>
      <c r="H56" s="19">
        <v>659.2360000000001</v>
      </c>
      <c r="I56" s="140">
        <v>731.68299999999988</v>
      </c>
      <c r="J56" s="247">
        <f t="shared" si="11"/>
        <v>3.4231149738734065E-3</v>
      </c>
      <c r="K56" s="215">
        <f t="shared" si="12"/>
        <v>3.677061119542923E-3</v>
      </c>
      <c r="L56" s="52">
        <f t="shared" si="16"/>
        <v>0.10989539406221711</v>
      </c>
      <c r="N56" s="27">
        <f t="shared" si="26"/>
        <v>2.7305923968420971</v>
      </c>
      <c r="O56" s="152">
        <f t="shared" si="27"/>
        <v>2.7938241953775016</v>
      </c>
      <c r="P56" s="52">
        <f t="shared" si="28"/>
        <v>2.3156806050046667E-2</v>
      </c>
    </row>
    <row r="57" spans="1:16" ht="20.100000000000001" customHeight="1" x14ac:dyDescent="0.25">
      <c r="A57" s="38" t="s">
        <v>189</v>
      </c>
      <c r="B57" s="19">
        <v>2257.6800000000003</v>
      </c>
      <c r="C57" s="140">
        <v>1612.61</v>
      </c>
      <c r="D57" s="247">
        <f t="shared" si="9"/>
        <v>2.4839188292980125E-3</v>
      </c>
      <c r="E57" s="215">
        <f t="shared" si="10"/>
        <v>1.5087638511329922E-3</v>
      </c>
      <c r="F57" s="52">
        <f t="shared" si="15"/>
        <v>-0.28572251160483342</v>
      </c>
      <c r="H57" s="19">
        <v>820.95299999999986</v>
      </c>
      <c r="I57" s="140">
        <v>592.43399999999974</v>
      </c>
      <c r="J57" s="247">
        <f t="shared" si="11"/>
        <v>4.2628383570470878E-3</v>
      </c>
      <c r="K57" s="215">
        <f t="shared" si="12"/>
        <v>2.977267515160652E-3</v>
      </c>
      <c r="L57" s="52">
        <f t="shared" si="16"/>
        <v>-0.27835820077397871</v>
      </c>
      <c r="N57" s="27">
        <f t="shared" si="13"/>
        <v>3.6362682045285415</v>
      </c>
      <c r="O57" s="152">
        <f t="shared" si="14"/>
        <v>3.6737586893297185</v>
      </c>
      <c r="P57" s="52">
        <f t="shared" si="8"/>
        <v>1.0310153897472977E-2</v>
      </c>
    </row>
    <row r="58" spans="1:16" ht="20.100000000000001" customHeight="1" x14ac:dyDescent="0.25">
      <c r="A58" s="38" t="s">
        <v>194</v>
      </c>
      <c r="B58" s="19">
        <v>439.96</v>
      </c>
      <c r="C58" s="140">
        <v>1235.1000000000001</v>
      </c>
      <c r="D58" s="247">
        <f t="shared" si="9"/>
        <v>4.8404775173538914E-4</v>
      </c>
      <c r="E58" s="215">
        <f t="shared" si="10"/>
        <v>1.1555641057257235E-3</v>
      </c>
      <c r="F58" s="52">
        <f t="shared" si="15"/>
        <v>1.8073006636966999</v>
      </c>
      <c r="H58" s="19">
        <v>144.13100000000003</v>
      </c>
      <c r="I58" s="140">
        <v>383.64</v>
      </c>
      <c r="J58" s="247">
        <f t="shared" si="11"/>
        <v>7.484072233605992E-4</v>
      </c>
      <c r="K58" s="215">
        <f t="shared" si="12"/>
        <v>1.9279766345554662E-3</v>
      </c>
      <c r="L58" s="52">
        <f t="shared" si="16"/>
        <v>1.661745217892056</v>
      </c>
      <c r="N58" s="27">
        <f t="shared" si="13"/>
        <v>3.2760023638512599</v>
      </c>
      <c r="O58" s="152">
        <f t="shared" si="14"/>
        <v>3.1061452513966477</v>
      </c>
      <c r="P58" s="52">
        <f t="shared" si="8"/>
        <v>-5.1848898013287341E-2</v>
      </c>
    </row>
    <row r="59" spans="1:16" ht="20.100000000000001" customHeight="1" x14ac:dyDescent="0.25">
      <c r="A59" s="38" t="s">
        <v>193</v>
      </c>
      <c r="B59" s="19">
        <v>610.52</v>
      </c>
      <c r="C59" s="140">
        <v>806.54999999999973</v>
      </c>
      <c r="D59" s="247">
        <f t="shared" si="9"/>
        <v>6.7169932127804745E-4</v>
      </c>
      <c r="E59" s="215">
        <f t="shared" si="10"/>
        <v>7.5461114846820656E-4</v>
      </c>
      <c r="F59" s="52">
        <f>(C59-B59)/B59</f>
        <v>0.32108694227871282</v>
      </c>
      <c r="H59" s="19">
        <v>204.67699999999999</v>
      </c>
      <c r="I59" s="140">
        <v>257.20100000000002</v>
      </c>
      <c r="J59" s="247">
        <f t="shared" si="11"/>
        <v>1.0627952713557619E-3</v>
      </c>
      <c r="K59" s="215">
        <f t="shared" si="12"/>
        <v>1.2925594786370048E-3</v>
      </c>
      <c r="L59" s="52">
        <f>(I59-H59)/H59</f>
        <v>0.25661896549197044</v>
      </c>
      <c r="N59" s="27">
        <f t="shared" si="13"/>
        <v>3.352502784511564</v>
      </c>
      <c r="O59" s="152">
        <f t="shared" si="14"/>
        <v>3.1889033537908391</v>
      </c>
      <c r="P59" s="52">
        <f>(O59-N59)/N59</f>
        <v>-4.879919309136687E-2</v>
      </c>
    </row>
    <row r="60" spans="1:16" ht="20.100000000000001" customHeight="1" x14ac:dyDescent="0.25">
      <c r="A60" s="38" t="s">
        <v>215</v>
      </c>
      <c r="B60" s="19">
        <v>230.93</v>
      </c>
      <c r="C60" s="140">
        <v>307.80999999999989</v>
      </c>
      <c r="D60" s="247">
        <f t="shared" si="9"/>
        <v>2.5407115944234342E-4</v>
      </c>
      <c r="E60" s="215">
        <f t="shared" si="10"/>
        <v>2.87988168879795E-4</v>
      </c>
      <c r="F60" s="52">
        <f>(C60-B60)/B60</f>
        <v>0.33291473606720601</v>
      </c>
      <c r="H60" s="19">
        <v>97.156999999999968</v>
      </c>
      <c r="I60" s="140">
        <v>158.423</v>
      </c>
      <c r="J60" s="247">
        <f t="shared" si="11"/>
        <v>5.0449244506765162E-4</v>
      </c>
      <c r="K60" s="215">
        <f t="shared" si="12"/>
        <v>7.9615223223902776E-4</v>
      </c>
      <c r="L60" s="52">
        <f>(I60-H60)/H60</f>
        <v>0.63058760562800475</v>
      </c>
      <c r="N60" s="27">
        <f t="shared" si="13"/>
        <v>4.2072056467327741</v>
      </c>
      <c r="O60" s="152">
        <f t="shared" si="14"/>
        <v>5.1467788570871669</v>
      </c>
      <c r="P60" s="52">
        <f>(O60-N60)/N60</f>
        <v>0.22332476452251515</v>
      </c>
    </row>
    <row r="61" spans="1:16" ht="20.100000000000001" customHeight="1" thickBot="1" x14ac:dyDescent="0.3">
      <c r="A61" s="8" t="s">
        <v>17</v>
      </c>
      <c r="B61" s="19">
        <f>B62-SUM(B39:B60)</f>
        <v>706.91000000014901</v>
      </c>
      <c r="C61" s="140">
        <f>C62-SUM(C39:C60)</f>
        <v>542.17999999993481</v>
      </c>
      <c r="D61" s="247">
        <f t="shared" si="9"/>
        <v>7.7774842299149034E-4</v>
      </c>
      <c r="E61" s="215">
        <f t="shared" si="10"/>
        <v>5.0726560346716655E-4</v>
      </c>
      <c r="F61" s="52">
        <f t="shared" si="15"/>
        <v>-0.2330282497067229</v>
      </c>
      <c r="H61" s="19">
        <f>H62-SUM(H39:H60)</f>
        <v>287.98000000003958</v>
      </c>
      <c r="I61" s="140">
        <f>I62-SUM(I39:I60)</f>
        <v>206.53599999993457</v>
      </c>
      <c r="J61" s="247">
        <f t="shared" si="11"/>
        <v>1.4953501480140631E-3</v>
      </c>
      <c r="K61" s="215">
        <f t="shared" si="12"/>
        <v>1.0379433380106914E-3</v>
      </c>
      <c r="L61" s="52">
        <f t="shared" si="16"/>
        <v>-0.28281130634104384</v>
      </c>
      <c r="N61" s="27">
        <f t="shared" si="13"/>
        <v>4.0737859133408625</v>
      </c>
      <c r="O61" s="152">
        <f t="shared" si="14"/>
        <v>3.8093622044332029</v>
      </c>
      <c r="P61" s="52">
        <f t="shared" si="8"/>
        <v>-6.490859228555014E-2</v>
      </c>
    </row>
    <row r="62" spans="1:16" ht="26.25" customHeight="1" thickBot="1" x14ac:dyDescent="0.3">
      <c r="A62" s="12" t="s">
        <v>18</v>
      </c>
      <c r="B62" s="17">
        <v>908918.59000000008</v>
      </c>
      <c r="C62" s="145">
        <v>1068828.6299999999</v>
      </c>
      <c r="D62" s="253">
        <f>SUM(D39:D61)</f>
        <v>1</v>
      </c>
      <c r="E62" s="254">
        <f>SUM(E39:E61)</f>
        <v>1.0000000000000002</v>
      </c>
      <c r="F62" s="57">
        <f t="shared" si="15"/>
        <v>0.17593439254004012</v>
      </c>
      <c r="G62" s="1"/>
      <c r="H62" s="17">
        <v>192583.65700000001</v>
      </c>
      <c r="I62" s="145">
        <v>198985.81400000001</v>
      </c>
      <c r="J62" s="253">
        <f>SUM(J39:J61)</f>
        <v>1</v>
      </c>
      <c r="K62" s="254">
        <f>SUM(K39:K61)</f>
        <v>0.99999999999999989</v>
      </c>
      <c r="L62" s="57">
        <f t="shared" si="16"/>
        <v>3.3243511415924597E-2</v>
      </c>
      <c r="M62" s="1"/>
      <c r="N62" s="29">
        <f t="shared" si="13"/>
        <v>2.1188218518008304</v>
      </c>
      <c r="O62" s="146">
        <f t="shared" si="14"/>
        <v>1.8617185993604983</v>
      </c>
      <c r="P62" s="57">
        <f t="shared" si="8"/>
        <v>-0.12134255280679435</v>
      </c>
    </row>
    <row r="64" spans="1:16" ht="15.75" thickBot="1" x14ac:dyDescent="0.3"/>
    <row r="65" spans="1:16" x14ac:dyDescent="0.25">
      <c r="A65" s="373" t="s">
        <v>15</v>
      </c>
      <c r="B65" s="367" t="s">
        <v>1</v>
      </c>
      <c r="C65" s="359"/>
      <c r="D65" s="367" t="s">
        <v>104</v>
      </c>
      <c r="E65" s="359"/>
      <c r="F65" s="130" t="s">
        <v>0</v>
      </c>
      <c r="H65" s="376" t="s">
        <v>19</v>
      </c>
      <c r="I65" s="377"/>
      <c r="J65" s="367" t="s">
        <v>104</v>
      </c>
      <c r="K65" s="360"/>
      <c r="L65" s="130" t="s">
        <v>0</v>
      </c>
      <c r="N65" s="358" t="s">
        <v>22</v>
      </c>
      <c r="O65" s="359"/>
      <c r="P65" s="130" t="s">
        <v>0</v>
      </c>
    </row>
    <row r="66" spans="1:16" x14ac:dyDescent="0.25">
      <c r="A66" s="374"/>
      <c r="B66" s="368" t="str">
        <f>B5</f>
        <v>jan-nov</v>
      </c>
      <c r="C66" s="362"/>
      <c r="D66" s="368" t="str">
        <f>B5</f>
        <v>jan-nov</v>
      </c>
      <c r="E66" s="362"/>
      <c r="F66" s="131" t="str">
        <f>F37</f>
        <v>2024/2023</v>
      </c>
      <c r="H66" s="356" t="str">
        <f>B5</f>
        <v>jan-nov</v>
      </c>
      <c r="I66" s="362"/>
      <c r="J66" s="368" t="str">
        <f>B5</f>
        <v>jan-nov</v>
      </c>
      <c r="K66" s="357"/>
      <c r="L66" s="131" t="str">
        <f>F66</f>
        <v>2024/2023</v>
      </c>
      <c r="N66" s="356" t="str">
        <f>B5</f>
        <v>jan-nov</v>
      </c>
      <c r="O66" s="357"/>
      <c r="P66" s="131" t="str">
        <f>P37</f>
        <v>2024/2023</v>
      </c>
    </row>
    <row r="67" spans="1:16" ht="19.5" customHeight="1" thickBot="1" x14ac:dyDescent="0.3">
      <c r="A67" s="375"/>
      <c r="B67" s="99">
        <f>B6</f>
        <v>2023</v>
      </c>
      <c r="C67" s="134">
        <f>C6</f>
        <v>2024</v>
      </c>
      <c r="D67" s="99">
        <f>B6</f>
        <v>2023</v>
      </c>
      <c r="E67" s="134">
        <f>C6</f>
        <v>2024</v>
      </c>
      <c r="F67" s="132" t="s">
        <v>1</v>
      </c>
      <c r="H67" s="25">
        <f>B6</f>
        <v>2023</v>
      </c>
      <c r="I67" s="134">
        <f>C6</f>
        <v>2024</v>
      </c>
      <c r="J67" s="99">
        <f>B6</f>
        <v>2023</v>
      </c>
      <c r="K67" s="134">
        <f>C6</f>
        <v>2024</v>
      </c>
      <c r="L67" s="259">
        <v>1000</v>
      </c>
      <c r="N67" s="25">
        <f>B6</f>
        <v>2023</v>
      </c>
      <c r="O67" s="134">
        <f>C6</f>
        <v>2024</v>
      </c>
      <c r="P67" s="132" t="s">
        <v>23</v>
      </c>
    </row>
    <row r="68" spans="1:16" ht="20.100000000000001" customHeight="1" x14ac:dyDescent="0.25">
      <c r="A68" s="38" t="s">
        <v>163</v>
      </c>
      <c r="B68" s="39">
        <v>229967.10000000015</v>
      </c>
      <c r="C68" s="147">
        <v>259304.11999999982</v>
      </c>
      <c r="D68" s="247">
        <f>B68/$B$96</f>
        <v>0.15397027163933605</v>
      </c>
      <c r="E68" s="246">
        <f>C68/$C$96</f>
        <v>0.15831315030458579</v>
      </c>
      <c r="F68" s="61">
        <f t="shared" ref="F68:F80" si="29">(C68-B68)/B68</f>
        <v>0.12757050899889441</v>
      </c>
      <c r="H68" s="19">
        <v>67432.682000000015</v>
      </c>
      <c r="I68" s="147">
        <v>74983.917999999961</v>
      </c>
      <c r="J68" s="245">
        <f>H68/$H$96</f>
        <v>0.19050626576122046</v>
      </c>
      <c r="K68" s="246">
        <f>I68/$I$96</f>
        <v>0.1943962411922304</v>
      </c>
      <c r="L68" s="61">
        <f t="shared" ref="L68:L80" si="30">(I68-H68)/H68</f>
        <v>0.11198184286960357</v>
      </c>
      <c r="N68" s="41">
        <f t="shared" ref="N68:N96" si="31">(H68/B68)*10</f>
        <v>2.932275181971681</v>
      </c>
      <c r="O68" s="149">
        <f t="shared" ref="O68:O96" si="32">(I68/C68)*10</f>
        <v>2.8917364675887147</v>
      </c>
      <c r="P68" s="61">
        <f t="shared" si="8"/>
        <v>-1.3825003407663738E-2</v>
      </c>
    </row>
    <row r="69" spans="1:16" ht="20.100000000000001" customHeight="1" x14ac:dyDescent="0.25">
      <c r="A69" s="38" t="s">
        <v>161</v>
      </c>
      <c r="B69" s="19">
        <v>184767.78000000012</v>
      </c>
      <c r="C69" s="140">
        <v>187085.28999999995</v>
      </c>
      <c r="D69" s="247">
        <f t="shared" ref="D69:D95" si="33">B69/$B$96</f>
        <v>0.1237078924628657</v>
      </c>
      <c r="E69" s="215">
        <f t="shared" ref="E69:E95" si="34">C69/$C$96</f>
        <v>0.11422133067360069</v>
      </c>
      <c r="F69" s="52">
        <f t="shared" si="29"/>
        <v>1.2542825377886951E-2</v>
      </c>
      <c r="H69" s="19">
        <v>57725.075999999994</v>
      </c>
      <c r="I69" s="140">
        <v>58864.827000000034</v>
      </c>
      <c r="J69" s="214">
        <f t="shared" ref="J69:J96" si="35">H69/$H$96</f>
        <v>0.16308099193715364</v>
      </c>
      <c r="K69" s="215">
        <f t="shared" ref="K69:K96" si="36">I69/$I$96</f>
        <v>0.15260740452680704</v>
      </c>
      <c r="L69" s="52">
        <f t="shared" si="30"/>
        <v>1.9744469457260487E-2</v>
      </c>
      <c r="N69" s="40">
        <f t="shared" si="31"/>
        <v>3.1241960043033457</v>
      </c>
      <c r="O69" s="143">
        <f t="shared" si="32"/>
        <v>3.1464166423773907</v>
      </c>
      <c r="P69" s="52">
        <f t="shared" si="8"/>
        <v>7.1124340609352932E-3</v>
      </c>
    </row>
    <row r="70" spans="1:16" ht="20.100000000000001" customHeight="1" x14ac:dyDescent="0.25">
      <c r="A70" s="38" t="s">
        <v>164</v>
      </c>
      <c r="B70" s="19">
        <v>152050.90000000002</v>
      </c>
      <c r="C70" s="140">
        <v>159122.0799999999</v>
      </c>
      <c r="D70" s="247">
        <f t="shared" si="33"/>
        <v>0.10180290300658447</v>
      </c>
      <c r="E70" s="215">
        <f t="shared" si="34"/>
        <v>9.7148929865897724E-2</v>
      </c>
      <c r="F70" s="52">
        <f t="shared" si="29"/>
        <v>4.6505347880215611E-2</v>
      </c>
      <c r="H70" s="19">
        <v>42090.127999999997</v>
      </c>
      <c r="I70" s="140">
        <v>45493.329000000042</v>
      </c>
      <c r="J70" s="214">
        <f t="shared" si="35"/>
        <v>0.11891019121398411</v>
      </c>
      <c r="K70" s="215">
        <f t="shared" si="36"/>
        <v>0.11794171860853554</v>
      </c>
      <c r="L70" s="52">
        <f t="shared" si="30"/>
        <v>8.0855087919904756E-2</v>
      </c>
      <c r="N70" s="40">
        <f t="shared" si="31"/>
        <v>2.7681603989190458</v>
      </c>
      <c r="O70" s="143">
        <f t="shared" si="32"/>
        <v>2.8590205080275517</v>
      </c>
      <c r="P70" s="52">
        <f t="shared" si="8"/>
        <v>3.2823281896521034E-2</v>
      </c>
    </row>
    <row r="71" spans="1:16" ht="20.100000000000001" customHeight="1" x14ac:dyDescent="0.25">
      <c r="A71" s="38" t="s">
        <v>168</v>
      </c>
      <c r="B71" s="19">
        <v>320368.49000000022</v>
      </c>
      <c r="C71" s="140">
        <v>336697.54999999993</v>
      </c>
      <c r="D71" s="247">
        <f t="shared" si="33"/>
        <v>0.21449687120455022</v>
      </c>
      <c r="E71" s="215">
        <f t="shared" si="34"/>
        <v>0.20556422258287224</v>
      </c>
      <c r="F71" s="52">
        <f t="shared" si="29"/>
        <v>5.0969619390470317E-2</v>
      </c>
      <c r="H71" s="19">
        <v>39749.464000000029</v>
      </c>
      <c r="I71" s="140">
        <v>38763.390000000007</v>
      </c>
      <c r="J71" s="214">
        <f t="shared" si="35"/>
        <v>0.11229750512741091</v>
      </c>
      <c r="K71" s="215">
        <f t="shared" si="36"/>
        <v>0.10049431281876332</v>
      </c>
      <c r="L71" s="52">
        <f t="shared" si="30"/>
        <v>-2.4807227589283259E-2</v>
      </c>
      <c r="N71" s="40">
        <f t="shared" si="31"/>
        <v>1.2407419968174773</v>
      </c>
      <c r="O71" s="143">
        <f t="shared" si="32"/>
        <v>1.1512822115872248</v>
      </c>
      <c r="P71" s="52">
        <f t="shared" si="8"/>
        <v>-7.2101843461185575E-2</v>
      </c>
    </row>
    <row r="72" spans="1:16" ht="20.100000000000001" customHeight="1" x14ac:dyDescent="0.25">
      <c r="A72" s="38" t="s">
        <v>166</v>
      </c>
      <c r="B72" s="19">
        <v>101095.41</v>
      </c>
      <c r="C72" s="140">
        <v>100940.86000000002</v>
      </c>
      <c r="D72" s="247">
        <f t="shared" si="33"/>
        <v>6.7686585338468164E-2</v>
      </c>
      <c r="E72" s="215">
        <f t="shared" si="34"/>
        <v>6.1627503415889281E-2</v>
      </c>
      <c r="F72" s="52">
        <f t="shared" si="29"/>
        <v>-1.5287538771541493E-3</v>
      </c>
      <c r="H72" s="19">
        <v>35184.150999999991</v>
      </c>
      <c r="I72" s="140">
        <v>36104.277999999969</v>
      </c>
      <c r="J72" s="214">
        <f t="shared" si="35"/>
        <v>9.9399890708616739E-2</v>
      </c>
      <c r="K72" s="215">
        <f t="shared" si="36"/>
        <v>9.3600549575968223E-2</v>
      </c>
      <c r="L72" s="52">
        <f t="shared" si="30"/>
        <v>2.6151746563388124E-2</v>
      </c>
      <c r="N72" s="40">
        <f t="shared" si="31"/>
        <v>3.4802916373750294</v>
      </c>
      <c r="O72" s="143">
        <f t="shared" si="32"/>
        <v>3.5767753514285454</v>
      </c>
      <c r="P72" s="52">
        <f t="shared" ref="P72:P80" si="37">(O72-N72)/N72</f>
        <v>2.7722881903738308E-2</v>
      </c>
    </row>
    <row r="73" spans="1:16" ht="20.100000000000001" customHeight="1" x14ac:dyDescent="0.25">
      <c r="A73" s="38" t="s">
        <v>171</v>
      </c>
      <c r="B73" s="19">
        <v>50197.709999999977</v>
      </c>
      <c r="C73" s="140">
        <v>146766.80000000002</v>
      </c>
      <c r="D73" s="247">
        <f t="shared" si="33"/>
        <v>3.3608959909363592E-2</v>
      </c>
      <c r="E73" s="215">
        <f t="shared" si="34"/>
        <v>8.9605650955808566E-2</v>
      </c>
      <c r="F73" s="52">
        <f t="shared" si="29"/>
        <v>1.9237748096476928</v>
      </c>
      <c r="H73" s="19">
        <v>9814.8249999999971</v>
      </c>
      <c r="I73" s="140">
        <v>28839.277000000006</v>
      </c>
      <c r="J73" s="214">
        <f t="shared" si="35"/>
        <v>2.772818171239088E-2</v>
      </c>
      <c r="K73" s="215">
        <f t="shared" si="36"/>
        <v>7.4765992455896296E-2</v>
      </c>
      <c r="L73" s="52">
        <f t="shared" si="30"/>
        <v>1.938338380969606</v>
      </c>
      <c r="N73" s="40">
        <f t="shared" si="31"/>
        <v>1.9552336152386238</v>
      </c>
      <c r="O73" s="143">
        <f t="shared" si="32"/>
        <v>1.9649728003880986</v>
      </c>
      <c r="P73" s="52">
        <f t="shared" si="37"/>
        <v>4.9810851621872303E-3</v>
      </c>
    </row>
    <row r="74" spans="1:16" ht="20.100000000000001" customHeight="1" x14ac:dyDescent="0.25">
      <c r="A74" s="38" t="s">
        <v>172</v>
      </c>
      <c r="B74" s="19">
        <v>79741.650000000009</v>
      </c>
      <c r="C74" s="140">
        <v>69457.37000000001</v>
      </c>
      <c r="D74" s="247">
        <f t="shared" si="33"/>
        <v>5.3389565339863207E-2</v>
      </c>
      <c r="E74" s="215">
        <f t="shared" si="34"/>
        <v>4.2405863264229036E-2</v>
      </c>
      <c r="F74" s="52">
        <f t="shared" si="29"/>
        <v>-0.12896999246943094</v>
      </c>
      <c r="H74" s="19">
        <v>26654.429999999993</v>
      </c>
      <c r="I74" s="140">
        <v>23345.000000000015</v>
      </c>
      <c r="J74" s="214">
        <f t="shared" si="35"/>
        <v>7.530229815408862E-2</v>
      </c>
      <c r="K74" s="215">
        <f t="shared" si="36"/>
        <v>6.0522047549350838E-2</v>
      </c>
      <c r="L74" s="52">
        <f t="shared" si="30"/>
        <v>-0.12416059919495481</v>
      </c>
      <c r="N74" s="40">
        <f t="shared" si="31"/>
        <v>3.3425982532340366</v>
      </c>
      <c r="O74" s="143">
        <f t="shared" si="32"/>
        <v>3.3610544136640952</v>
      </c>
      <c r="P74" s="52">
        <f t="shared" si="37"/>
        <v>5.5215012489765597E-3</v>
      </c>
    </row>
    <row r="75" spans="1:16" ht="20.100000000000001" customHeight="1" x14ac:dyDescent="0.25">
      <c r="A75" s="38" t="s">
        <v>177</v>
      </c>
      <c r="B75" s="19">
        <v>37826.200000000012</v>
      </c>
      <c r="C75" s="140">
        <v>33075.369999999988</v>
      </c>
      <c r="D75" s="247">
        <f t="shared" si="33"/>
        <v>2.5325841344626478E-2</v>
      </c>
      <c r="E75" s="215">
        <f t="shared" si="34"/>
        <v>2.0193531912218707E-2</v>
      </c>
      <c r="F75" s="52">
        <f t="shared" si="29"/>
        <v>-0.12559627982721031</v>
      </c>
      <c r="H75" s="19">
        <v>10607.974000000002</v>
      </c>
      <c r="I75" s="140">
        <v>9938.0559999999987</v>
      </c>
      <c r="J75" s="214">
        <f t="shared" si="35"/>
        <v>2.9968932779985181E-2</v>
      </c>
      <c r="K75" s="215">
        <f t="shared" si="36"/>
        <v>2.5764467671026383E-2</v>
      </c>
      <c r="L75" s="52">
        <f t="shared" si="30"/>
        <v>-6.3152304106326357E-2</v>
      </c>
      <c r="N75" s="40">
        <f t="shared" si="31"/>
        <v>2.8043985385790799</v>
      </c>
      <c r="O75" s="143">
        <f t="shared" si="32"/>
        <v>3.0046696378604389</v>
      </c>
      <c r="P75" s="52">
        <f t="shared" si="37"/>
        <v>7.1413209116430176E-2</v>
      </c>
    </row>
    <row r="76" spans="1:16" ht="20.100000000000001" customHeight="1" x14ac:dyDescent="0.25">
      <c r="A76" s="38" t="s">
        <v>182</v>
      </c>
      <c r="B76" s="19">
        <v>98168.65</v>
      </c>
      <c r="C76" s="140">
        <v>87277.03</v>
      </c>
      <c r="D76" s="247">
        <f t="shared" si="33"/>
        <v>6.5727026635405222E-2</v>
      </c>
      <c r="E76" s="215">
        <f t="shared" si="34"/>
        <v>5.3285314435142228E-2</v>
      </c>
      <c r="F76" s="52">
        <f t="shared" si="29"/>
        <v>-0.11094804705983016</v>
      </c>
      <c r="H76" s="19">
        <v>7529.3180000000011</v>
      </c>
      <c r="I76" s="140">
        <v>6887.2180000000035</v>
      </c>
      <c r="J76" s="214">
        <f t="shared" si="35"/>
        <v>2.1271321462621652E-2</v>
      </c>
      <c r="K76" s="215">
        <f t="shared" si="36"/>
        <v>1.7855152507121223E-2</v>
      </c>
      <c r="L76" s="52">
        <f t="shared" si="30"/>
        <v>-8.5279968252104307E-2</v>
      </c>
      <c r="N76" s="40">
        <f t="shared" si="31"/>
        <v>0.76697784883463327</v>
      </c>
      <c r="O76" s="143">
        <f t="shared" si="32"/>
        <v>0.78912149049984903</v>
      </c>
      <c r="P76" s="52">
        <f t="shared" si="37"/>
        <v>2.8871292305066444E-2</v>
      </c>
    </row>
    <row r="77" spans="1:16" ht="20.100000000000001" customHeight="1" x14ac:dyDescent="0.25">
      <c r="A77" s="38" t="s">
        <v>176</v>
      </c>
      <c r="B77" s="19">
        <v>2470.3199999999997</v>
      </c>
      <c r="C77" s="140">
        <v>2459.34</v>
      </c>
      <c r="D77" s="247">
        <f t="shared" si="33"/>
        <v>1.6539576375754809E-3</v>
      </c>
      <c r="E77" s="215">
        <f t="shared" si="34"/>
        <v>1.5015028032338256E-3</v>
      </c>
      <c r="F77" s="52">
        <f t="shared" si="29"/>
        <v>-4.4447682891283575E-3</v>
      </c>
      <c r="H77" s="19">
        <v>4787.8730000000032</v>
      </c>
      <c r="I77" s="140">
        <v>4969.7479999999978</v>
      </c>
      <c r="J77" s="214">
        <f t="shared" si="35"/>
        <v>1.352637592212293E-2</v>
      </c>
      <c r="K77" s="215">
        <f t="shared" si="36"/>
        <v>1.2884100439678341E-2</v>
      </c>
      <c r="L77" s="52">
        <f t="shared" si="30"/>
        <v>3.7986596553416185E-2</v>
      </c>
      <c r="N77" s="40">
        <f t="shared" si="31"/>
        <v>19.381590239321234</v>
      </c>
      <c r="O77" s="143">
        <f t="shared" si="32"/>
        <v>20.207649206697724</v>
      </c>
      <c r="P77" s="52">
        <f t="shared" si="37"/>
        <v>4.2620804442588367E-2</v>
      </c>
    </row>
    <row r="78" spans="1:16" ht="20.100000000000001" customHeight="1" x14ac:dyDescent="0.25">
      <c r="A78" s="38" t="s">
        <v>184</v>
      </c>
      <c r="B78" s="19">
        <v>17877.969999999998</v>
      </c>
      <c r="C78" s="140">
        <v>13942.609999999999</v>
      </c>
      <c r="D78" s="247">
        <f t="shared" si="33"/>
        <v>1.1969868286637084E-2</v>
      </c>
      <c r="E78" s="215">
        <f t="shared" si="34"/>
        <v>8.5123927555343978E-3</v>
      </c>
      <c r="F78" s="52">
        <f t="shared" si="29"/>
        <v>-0.22012342564620027</v>
      </c>
      <c r="H78" s="19">
        <v>6333.7</v>
      </c>
      <c r="I78" s="140">
        <v>4943.4159999999974</v>
      </c>
      <c r="J78" s="214">
        <f t="shared" si="35"/>
        <v>1.7893542117334762E-2</v>
      </c>
      <c r="K78" s="215">
        <f t="shared" si="36"/>
        <v>1.2815834577349383E-2</v>
      </c>
      <c r="L78" s="52">
        <f t="shared" si="30"/>
        <v>-0.21950581808421657</v>
      </c>
      <c r="N78" s="40">
        <f t="shared" si="31"/>
        <v>3.5427400314465234</v>
      </c>
      <c r="O78" s="143">
        <f t="shared" si="32"/>
        <v>3.545545633134684</v>
      </c>
      <c r="P78" s="52">
        <f t="shared" si="37"/>
        <v>7.9192988005248295E-4</v>
      </c>
    </row>
    <row r="79" spans="1:16" ht="20.100000000000001" customHeight="1" x14ac:dyDescent="0.25">
      <c r="A79" s="38" t="s">
        <v>183</v>
      </c>
      <c r="B79" s="19">
        <v>12998.529999999995</v>
      </c>
      <c r="C79" s="140">
        <v>14654.340000000004</v>
      </c>
      <c r="D79" s="247">
        <f t="shared" si="33"/>
        <v>8.7029283537169311E-3</v>
      </c>
      <c r="E79" s="215">
        <f t="shared" si="34"/>
        <v>8.9469258376400108E-3</v>
      </c>
      <c r="F79" s="52">
        <f t="shared" si="29"/>
        <v>0.12738440423647976</v>
      </c>
      <c r="H79" s="19">
        <v>4661.1750000000002</v>
      </c>
      <c r="I79" s="140">
        <v>4670.1049999999996</v>
      </c>
      <c r="J79" s="214">
        <f t="shared" si="35"/>
        <v>1.3168437276594702E-2</v>
      </c>
      <c r="K79" s="215">
        <f t="shared" si="36"/>
        <v>1.2107274228762514E-2</v>
      </c>
      <c r="L79" s="52">
        <f t="shared" si="30"/>
        <v>1.9158259451746355E-3</v>
      </c>
      <c r="N79" s="40">
        <f t="shared" si="31"/>
        <v>3.585924716102515</v>
      </c>
      <c r="O79" s="143">
        <f t="shared" si="32"/>
        <v>3.1868408949157709</v>
      </c>
      <c r="P79" s="52">
        <f t="shared" si="37"/>
        <v>-0.11129174558368921</v>
      </c>
    </row>
    <row r="80" spans="1:16" ht="20.100000000000001" customHeight="1" x14ac:dyDescent="0.25">
      <c r="A80" s="38" t="s">
        <v>196</v>
      </c>
      <c r="B80" s="19">
        <v>10881.280000000006</v>
      </c>
      <c r="C80" s="140">
        <v>11742.089999999998</v>
      </c>
      <c r="D80" s="247">
        <f t="shared" si="33"/>
        <v>7.2853622860995096E-3</v>
      </c>
      <c r="E80" s="215">
        <f t="shared" si="34"/>
        <v>7.1689075324371044E-3</v>
      </c>
      <c r="F80" s="52">
        <f t="shared" si="29"/>
        <v>7.9109259204798679E-2</v>
      </c>
      <c r="H80" s="19">
        <v>3624.1760000000004</v>
      </c>
      <c r="I80" s="140">
        <v>4009.0580000000009</v>
      </c>
      <c r="J80" s="214">
        <f t="shared" si="35"/>
        <v>1.0238777633394988E-2</v>
      </c>
      <c r="K80" s="215">
        <f t="shared" si="36"/>
        <v>1.0393506057147367E-2</v>
      </c>
      <c r="L80" s="52">
        <f t="shared" si="30"/>
        <v>0.10619848484179589</v>
      </c>
      <c r="N80" s="40">
        <f t="shared" si="31"/>
        <v>3.3306522762027981</v>
      </c>
      <c r="O80" s="143">
        <f t="shared" si="32"/>
        <v>3.4142627079165644</v>
      </c>
      <c r="P80" s="52">
        <f t="shared" si="37"/>
        <v>2.5103320545094135E-2</v>
      </c>
    </row>
    <row r="81" spans="1:16" ht="20.100000000000001" customHeight="1" x14ac:dyDescent="0.25">
      <c r="A81" s="38" t="s">
        <v>185</v>
      </c>
      <c r="B81" s="19">
        <v>12535.94</v>
      </c>
      <c r="C81" s="140">
        <v>19830.910000000003</v>
      </c>
      <c r="D81" s="247">
        <f t="shared" si="33"/>
        <v>8.393209668054331E-3</v>
      </c>
      <c r="E81" s="215">
        <f t="shared" si="34"/>
        <v>1.2107381230605653E-2</v>
      </c>
      <c r="F81" s="52">
        <f t="shared" ref="F81:F83" si="38">(C81-B81)/B81</f>
        <v>0.58192445081900546</v>
      </c>
      <c r="H81" s="19">
        <v>2733.6450000000009</v>
      </c>
      <c r="I81" s="140">
        <v>3981.703</v>
      </c>
      <c r="J81" s="214">
        <f t="shared" si="35"/>
        <v>7.7229095065035605E-3</v>
      </c>
      <c r="K81" s="215">
        <f t="shared" si="36"/>
        <v>1.0322588061400417E-2</v>
      </c>
      <c r="L81" s="52">
        <f t="shared" ref="L81:L87" si="39">(I81-H81)/H81</f>
        <v>0.45655452701429727</v>
      </c>
      <c r="N81" s="40">
        <f t="shared" si="31"/>
        <v>2.1806462060284275</v>
      </c>
      <c r="O81" s="143">
        <f t="shared" si="32"/>
        <v>2.0078266705864731</v>
      </c>
      <c r="P81" s="52">
        <f t="shared" ref="P81:P83" si="40">(O81-N81)/N81</f>
        <v>-7.9251524141876986E-2</v>
      </c>
    </row>
    <row r="82" spans="1:16" ht="20.100000000000001" customHeight="1" x14ac:dyDescent="0.25">
      <c r="A82" s="38" t="s">
        <v>197</v>
      </c>
      <c r="B82" s="19">
        <v>13632.739999999993</v>
      </c>
      <c r="C82" s="140">
        <v>13678.99</v>
      </c>
      <c r="D82" s="247">
        <f t="shared" si="33"/>
        <v>9.1275520758771142E-3</v>
      </c>
      <c r="E82" s="215">
        <f t="shared" si="34"/>
        <v>8.3514446275860469E-3</v>
      </c>
      <c r="F82" s="52">
        <f t="shared" si="38"/>
        <v>3.3925681851195945E-3</v>
      </c>
      <c r="H82" s="19">
        <v>3388.7189999999978</v>
      </c>
      <c r="I82" s="140">
        <v>3345.6059999999998</v>
      </c>
      <c r="J82" s="214">
        <f t="shared" si="35"/>
        <v>9.5735803953948713E-3</v>
      </c>
      <c r="K82" s="215">
        <f t="shared" si="36"/>
        <v>8.6735029091194391E-3</v>
      </c>
      <c r="L82" s="52">
        <f t="shared" si="39"/>
        <v>-1.2722506646316216E-2</v>
      </c>
      <c r="N82" s="40">
        <f t="shared" si="31"/>
        <v>2.4857211389639939</v>
      </c>
      <c r="O82" s="143">
        <f t="shared" si="32"/>
        <v>2.4457989953936656</v>
      </c>
      <c r="P82" s="52">
        <f t="shared" si="40"/>
        <v>-1.6060588190905105E-2</v>
      </c>
    </row>
    <row r="83" spans="1:16" ht="20.100000000000001" customHeight="1" x14ac:dyDescent="0.25">
      <c r="A83" s="38" t="s">
        <v>199</v>
      </c>
      <c r="B83" s="19">
        <v>21882.420000000009</v>
      </c>
      <c r="C83" s="140">
        <v>28934.359999999993</v>
      </c>
      <c r="D83" s="247">
        <f t="shared" si="33"/>
        <v>1.4650974646051714E-2</v>
      </c>
      <c r="E83" s="215">
        <f t="shared" si="34"/>
        <v>1.7665317788421554E-2</v>
      </c>
      <c r="F83" s="52">
        <f t="shared" si="38"/>
        <v>0.32226508768225731</v>
      </c>
      <c r="H83" s="19">
        <v>2507.297</v>
      </c>
      <c r="I83" s="140">
        <v>3248.922</v>
      </c>
      <c r="J83" s="214">
        <f t="shared" si="35"/>
        <v>7.0834464010242192E-3</v>
      </c>
      <c r="K83" s="215">
        <f t="shared" si="36"/>
        <v>8.4228490798086055E-3</v>
      </c>
      <c r="L83" s="52">
        <f t="shared" si="39"/>
        <v>0.29578665790291297</v>
      </c>
      <c r="N83" s="40">
        <f t="shared" si="31"/>
        <v>1.1458042574815761</v>
      </c>
      <c r="O83" s="143">
        <f t="shared" si="32"/>
        <v>1.1228594653553772</v>
      </c>
      <c r="P83" s="52">
        <f t="shared" si="40"/>
        <v>-2.0025053997120335E-2</v>
      </c>
    </row>
    <row r="84" spans="1:16" ht="20.100000000000001" customHeight="1" x14ac:dyDescent="0.25">
      <c r="A84" s="38" t="s">
        <v>201</v>
      </c>
      <c r="B84" s="19">
        <v>9423.5200000000023</v>
      </c>
      <c r="C84" s="140">
        <v>13919.749999999996</v>
      </c>
      <c r="D84" s="247">
        <f t="shared" si="33"/>
        <v>6.3093457029232249E-3</v>
      </c>
      <c r="E84" s="215">
        <f t="shared" si="34"/>
        <v>8.4984360215806017E-3</v>
      </c>
      <c r="F84" s="52">
        <f t="shared" ref="F84:F87" si="41">(C84-B84)/B84</f>
        <v>0.47712850399850515</v>
      </c>
      <c r="H84" s="19">
        <v>2067.5240000000008</v>
      </c>
      <c r="I84" s="140">
        <v>3172.9039999999995</v>
      </c>
      <c r="J84" s="214">
        <f t="shared" si="35"/>
        <v>5.8410293781834396E-3</v>
      </c>
      <c r="K84" s="215">
        <f t="shared" si="36"/>
        <v>8.2257719750492755E-3</v>
      </c>
      <c r="L84" s="52">
        <f t="shared" ref="L84:L85" si="42">(I84-H84)/H84</f>
        <v>0.53463950116177528</v>
      </c>
      <c r="N84" s="40">
        <f t="shared" si="31"/>
        <v>2.1940039390800892</v>
      </c>
      <c r="O84" s="143">
        <f t="shared" si="32"/>
        <v>2.2794259954381371</v>
      </c>
      <c r="P84" s="52">
        <f t="shared" ref="P84:P86" si="43">(O84-N84)/N84</f>
        <v>3.893432223912232E-2</v>
      </c>
    </row>
    <row r="85" spans="1:16" ht="20.100000000000001" customHeight="1" x14ac:dyDescent="0.25">
      <c r="A85" s="38" t="s">
        <v>198</v>
      </c>
      <c r="B85" s="19">
        <v>8584.8700000000026</v>
      </c>
      <c r="C85" s="140">
        <v>11495.850000000004</v>
      </c>
      <c r="D85" s="247">
        <f t="shared" si="33"/>
        <v>5.7478429126965836E-3</v>
      </c>
      <c r="E85" s="215">
        <f t="shared" si="34"/>
        <v>7.0185704296907214E-3</v>
      </c>
      <c r="F85" s="52">
        <f t="shared" si="41"/>
        <v>0.33908259531012125</v>
      </c>
      <c r="H85" s="19">
        <v>2279.2919999999999</v>
      </c>
      <c r="I85" s="140">
        <v>2950.8219999999997</v>
      </c>
      <c r="J85" s="214">
        <f t="shared" si="35"/>
        <v>6.4393020508871877E-3</v>
      </c>
      <c r="K85" s="215">
        <f t="shared" si="36"/>
        <v>7.6500231053189295E-3</v>
      </c>
      <c r="L85" s="52">
        <f t="shared" si="42"/>
        <v>0.29462218969750248</v>
      </c>
      <c r="N85" s="40">
        <f t="shared" si="31"/>
        <v>2.6550105010326295</v>
      </c>
      <c r="O85" s="143">
        <f t="shared" si="32"/>
        <v>2.5668584750148953</v>
      </c>
      <c r="P85" s="52">
        <f t="shared" si="43"/>
        <v>-3.3202138365723485E-2</v>
      </c>
    </row>
    <row r="86" spans="1:16" ht="20.100000000000001" customHeight="1" x14ac:dyDescent="0.25">
      <c r="A86" s="38" t="s">
        <v>202</v>
      </c>
      <c r="B86" s="19">
        <v>6585.51</v>
      </c>
      <c r="C86" s="140">
        <v>10149.93</v>
      </c>
      <c r="D86" s="247">
        <f t="shared" si="33"/>
        <v>4.4092079414123301E-3</v>
      </c>
      <c r="E86" s="215">
        <f t="shared" si="34"/>
        <v>6.1968448232562817E-3</v>
      </c>
      <c r="F86" s="52">
        <f t="shared" si="41"/>
        <v>0.54125193037441288</v>
      </c>
      <c r="H86" s="19">
        <v>1659.681</v>
      </c>
      <c r="I86" s="140">
        <v>2805.7290000000003</v>
      </c>
      <c r="J86" s="214">
        <f t="shared" si="35"/>
        <v>4.6888188380946804E-3</v>
      </c>
      <c r="K86" s="215">
        <f t="shared" si="36"/>
        <v>7.2738686634650877E-3</v>
      </c>
      <c r="L86" s="52">
        <f t="shared" si="39"/>
        <v>0.69052305834675476</v>
      </c>
      <c r="N86" s="40">
        <f t="shared" si="31"/>
        <v>2.5202011689299693</v>
      </c>
      <c r="O86" s="143">
        <f t="shared" si="32"/>
        <v>2.7642840886587399</v>
      </c>
      <c r="P86" s="52">
        <f t="shared" si="43"/>
        <v>9.6850570001284345E-2</v>
      </c>
    </row>
    <row r="87" spans="1:16" ht="20.100000000000001" customHeight="1" x14ac:dyDescent="0.25">
      <c r="A87" s="38" t="s">
        <v>203</v>
      </c>
      <c r="B87" s="19">
        <v>5515.0300000000034</v>
      </c>
      <c r="C87" s="140">
        <v>7261.5500000000011</v>
      </c>
      <c r="D87" s="247">
        <f t="shared" si="33"/>
        <v>3.6924876088757371E-3</v>
      </c>
      <c r="E87" s="215">
        <f t="shared" si="34"/>
        <v>4.4333998881092435E-3</v>
      </c>
      <c r="F87" s="52">
        <f t="shared" si="41"/>
        <v>0.31668368077780112</v>
      </c>
      <c r="H87" s="19">
        <v>1916.4960000000003</v>
      </c>
      <c r="I87" s="140">
        <v>2356.7209999999991</v>
      </c>
      <c r="J87" s="214">
        <f t="shared" si="35"/>
        <v>5.4143552573856684E-3</v>
      </c>
      <c r="K87" s="215">
        <f t="shared" si="36"/>
        <v>6.1098128259821595E-3</v>
      </c>
      <c r="L87" s="52">
        <f t="shared" si="39"/>
        <v>0.22970306225528186</v>
      </c>
      <c r="N87" s="40">
        <f t="shared" ref="N87" si="44">(H87/B87)*10</f>
        <v>3.4750418402075764</v>
      </c>
      <c r="O87" s="143">
        <f t="shared" ref="O87" si="45">(I87/C87)*10</f>
        <v>3.2454792709545464</v>
      </c>
      <c r="P87" s="52">
        <f t="shared" ref="P87" si="46">(O87-N87)/N87</f>
        <v>-6.606037561818752E-2</v>
      </c>
    </row>
    <row r="88" spans="1:16" ht="20.100000000000001" customHeight="1" x14ac:dyDescent="0.25">
      <c r="A88" s="38" t="s">
        <v>205</v>
      </c>
      <c r="B88" s="19">
        <v>41314.749999999985</v>
      </c>
      <c r="C88" s="140">
        <v>36440.119999999988</v>
      </c>
      <c r="D88" s="247">
        <f t="shared" si="33"/>
        <v>2.7661536281543112E-2</v>
      </c>
      <c r="E88" s="215">
        <f t="shared" si="34"/>
        <v>2.2247815401765098E-2</v>
      </c>
      <c r="F88" s="52">
        <f t="shared" ref="F88:F94" si="47">(C88-B88)/B88</f>
        <v>-0.11798764363816794</v>
      </c>
      <c r="H88" s="19">
        <v>2160.565000000001</v>
      </c>
      <c r="I88" s="140">
        <v>2107.4350000000009</v>
      </c>
      <c r="J88" s="214">
        <f t="shared" si="35"/>
        <v>6.1038825370224982E-3</v>
      </c>
      <c r="K88" s="215">
        <f t="shared" si="36"/>
        <v>5.4635374288783956E-3</v>
      </c>
      <c r="L88" s="52">
        <f t="shared" ref="L88:L94" si="48">(I88-H88)/H88</f>
        <v>-2.4590789909121034E-2</v>
      </c>
      <c r="N88" s="40">
        <f t="shared" si="31"/>
        <v>0.52295245644715305</v>
      </c>
      <c r="O88" s="143">
        <f t="shared" si="32"/>
        <v>0.57832822723964727</v>
      </c>
      <c r="P88" s="52">
        <f t="shared" ref="P88:P93" si="49">(O88-N88)/N88</f>
        <v>0.10589064093647722</v>
      </c>
    </row>
    <row r="89" spans="1:16" ht="20.100000000000001" customHeight="1" x14ac:dyDescent="0.25">
      <c r="A89" s="38" t="s">
        <v>206</v>
      </c>
      <c r="B89" s="19">
        <v>2981.1299999999992</v>
      </c>
      <c r="C89" s="140">
        <v>4344.1900000000005</v>
      </c>
      <c r="D89" s="247">
        <f t="shared" si="33"/>
        <v>1.995961143538243E-3</v>
      </c>
      <c r="E89" s="215">
        <f t="shared" si="34"/>
        <v>2.6522617705483395E-3</v>
      </c>
      <c r="F89" s="52">
        <f t="shared" si="47"/>
        <v>0.45722930566597286</v>
      </c>
      <c r="H89" s="19">
        <v>1021.7610000000001</v>
      </c>
      <c r="I89" s="140">
        <v>1570.538</v>
      </c>
      <c r="J89" s="214">
        <f t="shared" si="35"/>
        <v>2.8866102731973549E-3</v>
      </c>
      <c r="K89" s="215">
        <f t="shared" si="36"/>
        <v>4.0716288504631529E-3</v>
      </c>
      <c r="L89" s="52">
        <f t="shared" si="48"/>
        <v>0.53708939761842533</v>
      </c>
      <c r="N89" s="40">
        <f t="shared" si="31"/>
        <v>3.4274285254249239</v>
      </c>
      <c r="O89" s="143">
        <f t="shared" si="32"/>
        <v>3.615260842642702</v>
      </c>
      <c r="P89" s="52">
        <f t="shared" si="49"/>
        <v>5.4802694155231459E-2</v>
      </c>
    </row>
    <row r="90" spans="1:16" ht="20.100000000000001" customHeight="1" x14ac:dyDescent="0.25">
      <c r="A90" s="38" t="s">
        <v>208</v>
      </c>
      <c r="B90" s="19">
        <v>4890.8000000000011</v>
      </c>
      <c r="C90" s="140">
        <v>6443.61</v>
      </c>
      <c r="D90" s="247">
        <f t="shared" si="33"/>
        <v>3.2745458134388113E-3</v>
      </c>
      <c r="E90" s="215">
        <f t="shared" si="34"/>
        <v>3.9340223303591651E-3</v>
      </c>
      <c r="F90" s="52">
        <f t="shared" si="47"/>
        <v>0.31749611515498449</v>
      </c>
      <c r="H90" s="19">
        <v>1000.397</v>
      </c>
      <c r="I90" s="140">
        <v>1300.9179999999999</v>
      </c>
      <c r="J90" s="214">
        <f t="shared" si="35"/>
        <v>2.8262541411110953E-3</v>
      </c>
      <c r="K90" s="215">
        <f t="shared" si="36"/>
        <v>3.3726374407284788E-3</v>
      </c>
      <c r="L90" s="52">
        <f t="shared" si="48"/>
        <v>0.30040174050901775</v>
      </c>
      <c r="N90" s="40">
        <f t="shared" si="31"/>
        <v>2.0454669992639238</v>
      </c>
      <c r="O90" s="143">
        <f t="shared" si="32"/>
        <v>2.0189272783424199</v>
      </c>
      <c r="P90" s="52">
        <f t="shared" si="49"/>
        <v>-1.2974895674706279E-2</v>
      </c>
    </row>
    <row r="91" spans="1:16" ht="20.100000000000001" customHeight="1" x14ac:dyDescent="0.25">
      <c r="A91" s="38" t="s">
        <v>204</v>
      </c>
      <c r="B91" s="19">
        <v>1657.2500000000009</v>
      </c>
      <c r="C91" s="140">
        <v>2602.63</v>
      </c>
      <c r="D91" s="247">
        <f t="shared" si="33"/>
        <v>1.1095814691505423E-3</v>
      </c>
      <c r="E91" s="215">
        <f t="shared" si="34"/>
        <v>1.5889857607246055E-3</v>
      </c>
      <c r="F91" s="52">
        <f t="shared" si="47"/>
        <v>0.57045104842359251</v>
      </c>
      <c r="H91" s="19">
        <v>523.04300000000001</v>
      </c>
      <c r="I91" s="140">
        <v>1086.6509999999998</v>
      </c>
      <c r="J91" s="214">
        <f t="shared" si="35"/>
        <v>1.477665811402044E-3</v>
      </c>
      <c r="K91" s="215">
        <f t="shared" si="36"/>
        <v>2.8171490037074143E-3</v>
      </c>
      <c r="L91" s="52">
        <f t="shared" si="48"/>
        <v>1.0775557650135836</v>
      </c>
      <c r="N91" s="40">
        <f t="shared" si="31"/>
        <v>3.1560899079800859</v>
      </c>
      <c r="O91" s="143">
        <f t="shared" si="32"/>
        <v>4.1752035441073057</v>
      </c>
      <c r="P91" s="52">
        <f t="shared" si="49"/>
        <v>0.32290386707628926</v>
      </c>
    </row>
    <row r="92" spans="1:16" ht="20.100000000000001" customHeight="1" x14ac:dyDescent="0.25">
      <c r="A92" s="38" t="s">
        <v>207</v>
      </c>
      <c r="B92" s="19">
        <v>4092.8100000000009</v>
      </c>
      <c r="C92" s="140">
        <v>3263.5200000000004</v>
      </c>
      <c r="D92" s="247">
        <f t="shared" si="33"/>
        <v>2.7402661835896993E-3</v>
      </c>
      <c r="E92" s="215">
        <f t="shared" si="34"/>
        <v>1.9924794572566849E-3</v>
      </c>
      <c r="F92" s="52">
        <f t="shared" si="47"/>
        <v>-0.20262118202408619</v>
      </c>
      <c r="H92" s="19">
        <v>1337.1340000000002</v>
      </c>
      <c r="I92" s="140">
        <v>971.79000000000019</v>
      </c>
      <c r="J92" s="214">
        <f t="shared" si="35"/>
        <v>3.777580805140803E-3</v>
      </c>
      <c r="K92" s="215">
        <f t="shared" si="36"/>
        <v>2.5193711967437834E-3</v>
      </c>
      <c r="L92" s="52">
        <f t="shared" si="48"/>
        <v>-0.27322916027862576</v>
      </c>
      <c r="N92" s="40">
        <f t="shared" si="31"/>
        <v>3.267031697049215</v>
      </c>
      <c r="O92" s="143">
        <f t="shared" si="32"/>
        <v>2.9777356964259449</v>
      </c>
      <c r="P92" s="52">
        <f t="shared" si="49"/>
        <v>-8.8550105248309169E-2</v>
      </c>
    </row>
    <row r="93" spans="1:16" ht="20.100000000000001" customHeight="1" x14ac:dyDescent="0.25">
      <c r="A93" s="38" t="s">
        <v>216</v>
      </c>
      <c r="B93" s="19">
        <v>1398.76</v>
      </c>
      <c r="C93" s="140">
        <v>3303.95</v>
      </c>
      <c r="D93" s="247">
        <f t="shared" si="33"/>
        <v>9.3651421076422481E-4</v>
      </c>
      <c r="E93" s="215">
        <f t="shared" si="34"/>
        <v>2.0171632172633299E-3</v>
      </c>
      <c r="F93" s="52">
        <f t="shared" si="47"/>
        <v>1.3620563928050557</v>
      </c>
      <c r="H93" s="19">
        <v>387.67599999999999</v>
      </c>
      <c r="I93" s="140">
        <v>878.80300000000022</v>
      </c>
      <c r="J93" s="214">
        <f t="shared" si="35"/>
        <v>1.0952360916809875E-3</v>
      </c>
      <c r="K93" s="215">
        <f t="shared" si="36"/>
        <v>2.2783018613198604E-3</v>
      </c>
      <c r="L93" s="52">
        <f t="shared" si="48"/>
        <v>1.2668491214312989</v>
      </c>
      <c r="N93" s="40">
        <f t="shared" si="31"/>
        <v>2.771569104063599</v>
      </c>
      <c r="O93" s="143">
        <f t="shared" si="32"/>
        <v>2.6598556273551366</v>
      </c>
      <c r="P93" s="52">
        <f t="shared" si="49"/>
        <v>-4.0306942570788214E-2</v>
      </c>
    </row>
    <row r="94" spans="1:16" ht="20.100000000000001" customHeight="1" x14ac:dyDescent="0.25">
      <c r="A94" s="38" t="s">
        <v>217</v>
      </c>
      <c r="B94" s="19">
        <v>5655.1499999999987</v>
      </c>
      <c r="C94" s="140">
        <v>3109.22</v>
      </c>
      <c r="D94" s="247">
        <f t="shared" si="33"/>
        <v>3.7863023956956911E-3</v>
      </c>
      <c r="E94" s="215">
        <f t="shared" si="34"/>
        <v>1.8982745557225413E-3</v>
      </c>
      <c r="F94" s="52">
        <f t="shared" si="47"/>
        <v>-0.45019672334067168</v>
      </c>
      <c r="H94" s="19">
        <v>1238.1020000000003</v>
      </c>
      <c r="I94" s="140">
        <v>845.51800000000003</v>
      </c>
      <c r="J94" s="214">
        <f t="shared" si="35"/>
        <v>3.497802277113916E-3</v>
      </c>
      <c r="K94" s="215">
        <f t="shared" si="36"/>
        <v>2.1920103062682368E-3</v>
      </c>
      <c r="L94" s="52">
        <f t="shared" si="48"/>
        <v>-0.31708534514926895</v>
      </c>
      <c r="N94" s="40">
        <f t="shared" ref="N94" si="50">(H94/B94)*10</f>
        <v>2.1893353845609766</v>
      </c>
      <c r="O94" s="143">
        <f t="shared" ref="O94" si="51">(I94/C94)*10</f>
        <v>2.719389428859972</v>
      </c>
      <c r="P94" s="52">
        <f t="shared" ref="P94" si="52">(O94-N94)/N94</f>
        <v>0.2421072842639348</v>
      </c>
    </row>
    <row r="95" spans="1:16" ht="20.100000000000001" customHeight="1" thickBot="1" x14ac:dyDescent="0.3">
      <c r="A95" s="8" t="s">
        <v>17</v>
      </c>
      <c r="B95" s="19">
        <f>B96-SUM(B68:B94)</f>
        <v>55018.510000000009</v>
      </c>
      <c r="C95" s="140">
        <f>C96-SUM(C68:C94)</f>
        <v>50615.589999999851</v>
      </c>
      <c r="D95" s="247">
        <f t="shared" si="33"/>
        <v>3.6836638501296592E-2</v>
      </c>
      <c r="E95" s="215">
        <f t="shared" si="34"/>
        <v>3.0902376358020348E-2</v>
      </c>
      <c r="F95" s="52">
        <f>(C95-B95)/B95</f>
        <v>-8.0026158469216221E-2</v>
      </c>
      <c r="H95" s="19">
        <f>H96-SUM(H68:H94)</f>
        <v>13549.386999999871</v>
      </c>
      <c r="I95" s="140">
        <f>I96-SUM(I68:I94)</f>
        <v>13291.521000000124</v>
      </c>
      <c r="J95" s="214">
        <f t="shared" si="35"/>
        <v>3.8278814428938192E-2</v>
      </c>
      <c r="K95" s="215">
        <f t="shared" si="36"/>
        <v>3.4458345083109965E-2</v>
      </c>
      <c r="L95" s="52">
        <f>(I95-H95)/H95</f>
        <v>-1.9031562092052548E-2</v>
      </c>
      <c r="N95" s="40">
        <f t="shared" si="31"/>
        <v>2.4626960999125331</v>
      </c>
      <c r="O95" s="143">
        <f t="shared" si="32"/>
        <v>2.6259737365503715</v>
      </c>
      <c r="P95" s="52">
        <f>(O95-N95)/N95</f>
        <v>6.6300359448994706E-2</v>
      </c>
    </row>
    <row r="96" spans="1:16" ht="26.25" customHeight="1" thickBot="1" x14ac:dyDescent="0.3">
      <c r="A96" s="12" t="s">
        <v>18</v>
      </c>
      <c r="B96" s="17">
        <v>1493581.1800000004</v>
      </c>
      <c r="C96" s="145">
        <v>1637919.0199999998</v>
      </c>
      <c r="D96" s="243">
        <f>SUM(D68:D95)</f>
        <v>0.99999999999999989</v>
      </c>
      <c r="E96" s="244">
        <f>SUM(E68:E95)</f>
        <v>0.99999999999999967</v>
      </c>
      <c r="F96" s="57">
        <f>(C96-B96)/B96</f>
        <v>9.6638764556473147E-2</v>
      </c>
      <c r="G96" s="1"/>
      <c r="H96" s="17">
        <v>353965.69099999988</v>
      </c>
      <c r="I96" s="145">
        <v>385727.20100000012</v>
      </c>
      <c r="J96" s="255">
        <f t="shared" si="35"/>
        <v>1</v>
      </c>
      <c r="K96" s="244">
        <f t="shared" si="36"/>
        <v>1</v>
      </c>
      <c r="L96" s="57">
        <f>(I96-H96)/H96</f>
        <v>8.9730476166404088E-2</v>
      </c>
      <c r="M96" s="1"/>
      <c r="N96" s="37">
        <f t="shared" si="31"/>
        <v>2.369912635080202</v>
      </c>
      <c r="O96" s="150">
        <f t="shared" si="32"/>
        <v>2.3549833434378225</v>
      </c>
      <c r="P96" s="57">
        <f>(O96-N96)/N96</f>
        <v>-6.2995113918510827E-3</v>
      </c>
    </row>
  </sheetData>
  <mergeCells count="33">
    <mergeCell ref="A4:A6"/>
    <mergeCell ref="B4:C4"/>
    <mergeCell ref="D4:E4"/>
    <mergeCell ref="J4:K4"/>
    <mergeCell ref="N4:O4"/>
    <mergeCell ref="B5:C5"/>
    <mergeCell ref="D5:E5"/>
    <mergeCell ref="H5:I5"/>
    <mergeCell ref="J5:K5"/>
    <mergeCell ref="N5:O5"/>
    <mergeCell ref="H4:I4"/>
    <mergeCell ref="A36:A38"/>
    <mergeCell ref="B36:C36"/>
    <mergeCell ref="D36:E36"/>
    <mergeCell ref="J36:K36"/>
    <mergeCell ref="N36:O36"/>
    <mergeCell ref="B37:C37"/>
    <mergeCell ref="D37:E37"/>
    <mergeCell ref="H37:I37"/>
    <mergeCell ref="J37:K37"/>
    <mergeCell ref="N37:O37"/>
    <mergeCell ref="H36:I36"/>
    <mergeCell ref="A65:A67"/>
    <mergeCell ref="B65:C65"/>
    <mergeCell ref="D65:E65"/>
    <mergeCell ref="J65:K65"/>
    <mergeCell ref="N65:O65"/>
    <mergeCell ref="B66:C66"/>
    <mergeCell ref="D66:E66"/>
    <mergeCell ref="H66:I66"/>
    <mergeCell ref="J66:K66"/>
    <mergeCell ref="N66:O66"/>
    <mergeCell ref="H65:I65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43" orientation="portrait" r:id="rId1"/>
  <ignoredErrors>
    <ignoredError sqref="D7:E10 J7:J10 F28:F30 L28:L31 L57:L61 F76:F86 J68:K81 M28:O31 M57:P61 M94 D39:E45 J39:K45 L84:L86 L95 P84:P86 P95 D68:E77 L88:L93 P88:P93" evalError="1"/>
    <ignoredError sqref="B32" formulaRange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D4759A79-8210-4252-871F-923D21BF9D4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F39:F62 L39:L62 P39:P62</xm:sqref>
        </x14:conditionalFormatting>
        <x14:conditionalFormatting xmlns:xm="http://schemas.microsoft.com/office/excel/2006/main">
          <x14:cfRule type="iconSet" priority="271" id="{364C431A-69E9-41DB-B6B9-73DD9F21779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F68:F96</xm:sqref>
        </x14:conditionalFormatting>
        <x14:conditionalFormatting xmlns:xm="http://schemas.microsoft.com/office/excel/2006/main">
          <x14:cfRule type="iconSet" priority="276" id="{F99A7A6D-978E-4D04-AA7D-1AE8F608DE8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L68:L96</xm:sqref>
        </x14:conditionalFormatting>
        <x14:conditionalFormatting xmlns:xm="http://schemas.microsoft.com/office/excel/2006/main">
          <x14:cfRule type="iconSet" priority="6" id="{55F0F2BA-94C6-498D-851E-AE1B01CE237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P7:P33 L7:L33 F7:F33</xm:sqref>
        </x14:conditionalFormatting>
        <x14:conditionalFormatting xmlns:xm="http://schemas.microsoft.com/office/excel/2006/main">
          <x14:cfRule type="iconSet" priority="1" id="{41561DA6-11C0-49D4-A199-6EE03B06045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P68:P96</xm:sqref>
        </x14:conditionalFormatting>
      </x14:conditionalFormatting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38A8FC-23B1-4AEA-BB9F-58A99DA81326}">
  <sheetPr codeName="Folha27">
    <pageSetUpPr fitToPage="1"/>
  </sheetPr>
  <dimension ref="A1:S19"/>
  <sheetViews>
    <sheetView showGridLines="0" workbookViewId="0">
      <selection activeCell="K7" sqref="K7:L15"/>
    </sheetView>
  </sheetViews>
  <sheetFormatPr defaultRowHeight="15" x14ac:dyDescent="0.25"/>
  <cols>
    <col min="1" max="2" width="2.85546875" customWidth="1"/>
    <col min="3" max="3" width="2.28515625" customWidth="1"/>
    <col min="4" max="4" width="22" customWidth="1"/>
    <col min="9" max="9" width="10.85546875" customWidth="1"/>
    <col min="10" max="10" width="2.140625" customWidth="1"/>
    <col min="15" max="15" width="10.85546875" customWidth="1"/>
    <col min="16" max="16" width="2" customWidth="1"/>
    <col min="17" max="18" width="9.140625" style="34"/>
    <col min="19" max="19" width="10.85546875" customWidth="1"/>
  </cols>
  <sheetData>
    <row r="1" spans="1:19" ht="15.75" x14ac:dyDescent="0.25">
      <c r="A1" s="30" t="s">
        <v>133</v>
      </c>
      <c r="B1" s="4"/>
    </row>
    <row r="3" spans="1:19" ht="15.75" thickBot="1" x14ac:dyDescent="0.3"/>
    <row r="4" spans="1:19" x14ac:dyDescent="0.25">
      <c r="A4" s="347" t="s">
        <v>16</v>
      </c>
      <c r="B4" s="321"/>
      <c r="C4" s="321"/>
      <c r="D4" s="321"/>
      <c r="E4" s="367" t="s">
        <v>1</v>
      </c>
      <c r="F4" s="360"/>
      <c r="G4" s="359" t="s">
        <v>104</v>
      </c>
      <c r="H4" s="359"/>
      <c r="I4" s="130" t="s">
        <v>0</v>
      </c>
      <c r="K4" s="361" t="s">
        <v>19</v>
      </c>
      <c r="L4" s="360"/>
      <c r="M4" s="359" t="s">
        <v>104</v>
      </c>
      <c r="N4" s="359"/>
      <c r="O4" s="130" t="s">
        <v>0</v>
      </c>
      <c r="Q4" s="358" t="s">
        <v>22</v>
      </c>
      <c r="R4" s="359"/>
      <c r="S4" s="130" t="s">
        <v>0</v>
      </c>
    </row>
    <row r="5" spans="1:19" x14ac:dyDescent="0.25">
      <c r="A5" s="366"/>
      <c r="B5" s="322"/>
      <c r="C5" s="322"/>
      <c r="D5" s="322"/>
      <c r="E5" s="368" t="s">
        <v>155</v>
      </c>
      <c r="F5" s="357"/>
      <c r="G5" s="362" t="str">
        <f>E5</f>
        <v>jan-nov</v>
      </c>
      <c r="H5" s="362"/>
      <c r="I5" s="131" t="s">
        <v>149</v>
      </c>
      <c r="K5" s="356" t="str">
        <f>E5</f>
        <v>jan-nov</v>
      </c>
      <c r="L5" s="357"/>
      <c r="M5" s="369" t="str">
        <f>E5</f>
        <v>jan-nov</v>
      </c>
      <c r="N5" s="364"/>
      <c r="O5" s="131" t="str">
        <f>I5</f>
        <v>2024/2023</v>
      </c>
      <c r="Q5" s="356" t="str">
        <f>E5</f>
        <v>jan-nov</v>
      </c>
      <c r="R5" s="357"/>
      <c r="S5" s="131" t="str">
        <f>O5</f>
        <v>2024/2023</v>
      </c>
    </row>
    <row r="6" spans="1:19" ht="15.75" thickBot="1" x14ac:dyDescent="0.3">
      <c r="A6" s="348"/>
      <c r="B6" s="372"/>
      <c r="C6" s="372"/>
      <c r="D6" s="372"/>
      <c r="E6" s="99">
        <v>2023</v>
      </c>
      <c r="F6" s="144">
        <v>2024</v>
      </c>
      <c r="G6" s="68">
        <f>E6</f>
        <v>2023</v>
      </c>
      <c r="H6" s="137">
        <f>F6</f>
        <v>2024</v>
      </c>
      <c r="I6" s="131" t="s">
        <v>1</v>
      </c>
      <c r="K6" s="16">
        <f>E6</f>
        <v>2023</v>
      </c>
      <c r="L6" s="138">
        <f>F6</f>
        <v>2024</v>
      </c>
      <c r="M6" s="136">
        <f>G6</f>
        <v>2023</v>
      </c>
      <c r="N6" s="137">
        <f>H6</f>
        <v>2024</v>
      </c>
      <c r="O6" s="260">
        <v>1000</v>
      </c>
      <c r="Q6" s="16">
        <f>E6</f>
        <v>2023</v>
      </c>
      <c r="R6" s="138">
        <f>F6</f>
        <v>2024</v>
      </c>
      <c r="S6" s="131"/>
    </row>
    <row r="7" spans="1:19" ht="24" customHeight="1" thickBot="1" x14ac:dyDescent="0.3">
      <c r="A7" s="12" t="s">
        <v>20</v>
      </c>
      <c r="B7" s="13"/>
      <c r="C7" s="13"/>
      <c r="D7" s="13"/>
      <c r="E7" s="17">
        <v>553520.39999999886</v>
      </c>
      <c r="F7" s="145">
        <v>547706.77000000014</v>
      </c>
      <c r="G7" s="243">
        <f>E7/E15</f>
        <v>0.40565556976596429</v>
      </c>
      <c r="H7" s="244">
        <f>F7/F15</f>
        <v>0.36719287094433578</v>
      </c>
      <c r="I7" s="164">
        <f t="shared" ref="I7:I18" si="0">(F7-E7)/E7</f>
        <v>-1.0503009464508871E-2</v>
      </c>
      <c r="J7" s="1"/>
      <c r="K7" s="17">
        <v>142997.62400000013</v>
      </c>
      <c r="L7" s="145">
        <v>139142.05600000013</v>
      </c>
      <c r="M7" s="243">
        <f>K7/K15</f>
        <v>0.34989129565438865</v>
      </c>
      <c r="N7" s="244">
        <f>L7/L15</f>
        <v>0.32022229810007458</v>
      </c>
      <c r="O7" s="164">
        <f t="shared" ref="O7:O18" si="1">(L7-K7)/K7</f>
        <v>-2.6962461977689894E-2</v>
      </c>
      <c r="P7" s="1"/>
      <c r="Q7" s="187">
        <f t="shared" ref="Q7:R18" si="2">(K7/E7)*10</f>
        <v>2.5834210265782511</v>
      </c>
      <c r="R7" s="188">
        <f t="shared" si="2"/>
        <v>2.5404479846031496</v>
      </c>
      <c r="S7" s="55">
        <f>(R7-Q7)/Q7</f>
        <v>-1.6634161266396236E-2</v>
      </c>
    </row>
    <row r="8" spans="1:19" s="3" customFormat="1" ht="24" customHeight="1" x14ac:dyDescent="0.25">
      <c r="A8" s="46"/>
      <c r="B8" s="177" t="s">
        <v>33</v>
      </c>
      <c r="C8" s="177"/>
      <c r="D8" s="178"/>
      <c r="E8" s="180">
        <v>461829.23999999894</v>
      </c>
      <c r="F8" s="181">
        <v>472748.39000000007</v>
      </c>
      <c r="G8" s="245">
        <f>E8/E7</f>
        <v>0.83434908632093763</v>
      </c>
      <c r="H8" s="246">
        <f>F8/F7</f>
        <v>0.86314140320011012</v>
      </c>
      <c r="I8" s="206">
        <f t="shared" si="0"/>
        <v>2.3643262605029414E-2</v>
      </c>
      <c r="K8" s="180">
        <v>127135.7540000001</v>
      </c>
      <c r="L8" s="181">
        <v>125537.63300000012</v>
      </c>
      <c r="M8" s="250">
        <f>K8/K7</f>
        <v>0.88907598912272834</v>
      </c>
      <c r="N8" s="246">
        <f>L8/L7</f>
        <v>0.90222637647383908</v>
      </c>
      <c r="O8" s="207">
        <f t="shared" si="1"/>
        <v>-1.2570193275449355E-2</v>
      </c>
      <c r="Q8" s="189">
        <f t="shared" si="2"/>
        <v>2.7528736378840026</v>
      </c>
      <c r="R8" s="190">
        <f t="shared" si="2"/>
        <v>2.655485151414267</v>
      </c>
      <c r="S8" s="182">
        <f t="shared" ref="S8:S18" si="3">(R8-Q8)/Q8</f>
        <v>-3.5377027528438729E-2</v>
      </c>
    </row>
    <row r="9" spans="1:19" ht="24" customHeight="1" x14ac:dyDescent="0.25">
      <c r="A9" s="8"/>
      <c r="B9" t="s">
        <v>37</v>
      </c>
      <c r="E9" s="19">
        <v>82610.549999999959</v>
      </c>
      <c r="F9" s="140">
        <v>67400.090000000011</v>
      </c>
      <c r="G9" s="247">
        <f>E9/E7</f>
        <v>0.1492457188569746</v>
      </c>
      <c r="H9" s="215">
        <f>F9/F7</f>
        <v>0.12305871260273082</v>
      </c>
      <c r="I9" s="182">
        <f t="shared" si="0"/>
        <v>-0.1841224879873086</v>
      </c>
      <c r="K9" s="19">
        <v>14367.602000000006</v>
      </c>
      <c r="L9" s="140">
        <v>12135.116999999995</v>
      </c>
      <c r="M9" s="247">
        <f>K9/K7</f>
        <v>0.10047441067971866</v>
      </c>
      <c r="N9" s="215">
        <f>L9/L7</f>
        <v>8.721386868108362E-2</v>
      </c>
      <c r="O9" s="182">
        <f t="shared" si="1"/>
        <v>-0.15538327133505025</v>
      </c>
      <c r="Q9" s="189">
        <f t="shared" si="2"/>
        <v>1.7391969911833312</v>
      </c>
      <c r="R9" s="190">
        <f t="shared" si="2"/>
        <v>1.8004600587328581</v>
      </c>
      <c r="S9" s="182">
        <f t="shared" si="3"/>
        <v>3.5224915785901971E-2</v>
      </c>
    </row>
    <row r="10" spans="1:19" ht="24" customHeight="1" thickBot="1" x14ac:dyDescent="0.3">
      <c r="A10" s="8"/>
      <c r="B10" t="s">
        <v>36</v>
      </c>
      <c r="E10" s="19">
        <v>9080.6099999999969</v>
      </c>
      <c r="F10" s="140">
        <v>7558.2899999999972</v>
      </c>
      <c r="G10" s="247">
        <f>E10/E7</f>
        <v>1.6405194822087885E-2</v>
      </c>
      <c r="H10" s="215">
        <f>F10/F7</f>
        <v>1.3799884197158994E-2</v>
      </c>
      <c r="I10" s="186">
        <f t="shared" si="0"/>
        <v>-0.16764512516229638</v>
      </c>
      <c r="K10" s="19">
        <v>1494.268</v>
      </c>
      <c r="L10" s="140">
        <v>1469.306</v>
      </c>
      <c r="M10" s="247">
        <f>K10/K7</f>
        <v>1.0449600197552924E-2</v>
      </c>
      <c r="N10" s="215">
        <f>L10/L7</f>
        <v>1.0559754845077169E-2</v>
      </c>
      <c r="O10" s="209">
        <f t="shared" si="1"/>
        <v>-1.6705169353824073E-2</v>
      </c>
      <c r="Q10" s="189">
        <f t="shared" si="2"/>
        <v>1.6455590538521099</v>
      </c>
      <c r="R10" s="190">
        <f t="shared" si="2"/>
        <v>1.9439661616582593</v>
      </c>
      <c r="S10" s="182">
        <f t="shared" si="3"/>
        <v>0.18134086838609922</v>
      </c>
    </row>
    <row r="11" spans="1:19" ht="24" customHeight="1" thickBot="1" x14ac:dyDescent="0.3">
      <c r="A11" s="12" t="s">
        <v>21</v>
      </c>
      <c r="B11" s="13"/>
      <c r="C11" s="13"/>
      <c r="D11" s="13"/>
      <c r="E11" s="17">
        <v>810987.92000000167</v>
      </c>
      <c r="F11" s="145">
        <v>943898.3600000022</v>
      </c>
      <c r="G11" s="243">
        <f>E11/E15</f>
        <v>0.59434443023403583</v>
      </c>
      <c r="H11" s="244">
        <f>F11/F15</f>
        <v>0.63280712905566416</v>
      </c>
      <c r="I11" s="164">
        <f t="shared" si="0"/>
        <v>0.16388707738088165</v>
      </c>
      <c r="J11" s="1"/>
      <c r="K11" s="17">
        <v>265693.94899999979</v>
      </c>
      <c r="L11" s="145">
        <v>295375.01799999981</v>
      </c>
      <c r="M11" s="243">
        <f>K11/K15</f>
        <v>0.65010870434561141</v>
      </c>
      <c r="N11" s="244">
        <f>L11/L15</f>
        <v>0.67977770189992548</v>
      </c>
      <c r="O11" s="164">
        <f t="shared" si="1"/>
        <v>0.11171149780306078</v>
      </c>
      <c r="Q11" s="191">
        <f t="shared" si="2"/>
        <v>3.2761764071652171</v>
      </c>
      <c r="R11" s="192">
        <f t="shared" si="2"/>
        <v>3.129309579476323</v>
      </c>
      <c r="S11" s="57">
        <f t="shared" si="3"/>
        <v>-4.4828730030436227E-2</v>
      </c>
    </row>
    <row r="12" spans="1:19" s="3" customFormat="1" ht="24" customHeight="1" x14ac:dyDescent="0.25">
      <c r="A12" s="46"/>
      <c r="B12" s="3" t="s">
        <v>33</v>
      </c>
      <c r="E12" s="31">
        <v>754799.61000000162</v>
      </c>
      <c r="F12" s="141">
        <v>887037.54000000225</v>
      </c>
      <c r="G12" s="247">
        <f>E12/E11</f>
        <v>0.93071621831309159</v>
      </c>
      <c r="H12" s="215">
        <f>F12/F11</f>
        <v>0.93975959445464041</v>
      </c>
      <c r="I12" s="206">
        <f t="shared" si="0"/>
        <v>0.17519607621418928</v>
      </c>
      <c r="K12" s="31">
        <v>255818.07199999981</v>
      </c>
      <c r="L12" s="141">
        <v>285377.79299999983</v>
      </c>
      <c r="M12" s="247">
        <f>K12/K11</f>
        <v>0.9628298761143409</v>
      </c>
      <c r="N12" s="215">
        <f>L12/L11</f>
        <v>0.96615412817342605</v>
      </c>
      <c r="O12" s="206">
        <f t="shared" si="1"/>
        <v>0.11554977632698303</v>
      </c>
      <c r="Q12" s="189">
        <f t="shared" si="2"/>
        <v>3.3892183913555445</v>
      </c>
      <c r="R12" s="190">
        <f t="shared" si="2"/>
        <v>3.2172008526268132</v>
      </c>
      <c r="S12" s="182">
        <f t="shared" si="3"/>
        <v>-5.0754338866882964E-2</v>
      </c>
    </row>
    <row r="13" spans="1:19" ht="24" customHeight="1" x14ac:dyDescent="0.25">
      <c r="A13" s="8"/>
      <c r="B13" s="3" t="s">
        <v>37</v>
      </c>
      <c r="D13" s="3"/>
      <c r="E13" s="19">
        <v>51866.140000000014</v>
      </c>
      <c r="F13" s="140">
        <v>53944.25</v>
      </c>
      <c r="G13" s="247">
        <f>E13/E11</f>
        <v>6.3954269503792252E-2</v>
      </c>
      <c r="H13" s="215">
        <f>F13/F11</f>
        <v>5.7150485990885583E-2</v>
      </c>
      <c r="I13" s="182">
        <f t="shared" si="0"/>
        <v>4.0066795022725532E-2</v>
      </c>
      <c r="K13" s="19">
        <v>9429.6080000000056</v>
      </c>
      <c r="L13" s="140">
        <v>9546.9889999999978</v>
      </c>
      <c r="M13" s="247">
        <f>K13/K11</f>
        <v>3.5490488343789921E-2</v>
      </c>
      <c r="N13" s="215">
        <f>L13/L11</f>
        <v>3.2321585842442518E-2</v>
      </c>
      <c r="O13" s="182">
        <f t="shared" si="1"/>
        <v>1.2448131459970771E-2</v>
      </c>
      <c r="Q13" s="189">
        <f t="shared" si="2"/>
        <v>1.8180662759943198</v>
      </c>
      <c r="R13" s="190">
        <f t="shared" si="2"/>
        <v>1.7697880682371148</v>
      </c>
      <c r="S13" s="182">
        <f t="shared" si="3"/>
        <v>-2.6554701770044754E-2</v>
      </c>
    </row>
    <row r="14" spans="1:19" ht="24" customHeight="1" thickBot="1" x14ac:dyDescent="0.3">
      <c r="A14" s="8"/>
      <c r="B14" t="s">
        <v>36</v>
      </c>
      <c r="E14" s="19">
        <v>4322.1699999999992</v>
      </c>
      <c r="F14" s="140">
        <v>2916.5699999999997</v>
      </c>
      <c r="G14" s="247">
        <f>E14/E11</f>
        <v>5.3295121831161063E-3</v>
      </c>
      <c r="H14" s="215">
        <f>F14/F11</f>
        <v>3.0899195544740569E-3</v>
      </c>
      <c r="I14" s="186">
        <f t="shared" si="0"/>
        <v>-0.32520701406932162</v>
      </c>
      <c r="K14" s="19">
        <v>446.26900000000001</v>
      </c>
      <c r="L14" s="140">
        <v>450.23599999999993</v>
      </c>
      <c r="M14" s="247">
        <f>K14/K11</f>
        <v>1.679635541869267E-3</v>
      </c>
      <c r="N14" s="215">
        <f>L14/L11</f>
        <v>1.5242859841315363E-3</v>
      </c>
      <c r="O14" s="209">
        <f t="shared" si="1"/>
        <v>8.889257376156371E-3</v>
      </c>
      <c r="Q14" s="189">
        <f t="shared" si="2"/>
        <v>1.0325114467964012</v>
      </c>
      <c r="R14" s="190">
        <f t="shared" si="2"/>
        <v>1.5437174489211642</v>
      </c>
      <c r="S14" s="182">
        <f t="shared" si="3"/>
        <v>0.49510928301172313</v>
      </c>
    </row>
    <row r="15" spans="1:19" ht="24" customHeight="1" thickBot="1" x14ac:dyDescent="0.3">
      <c r="A15" s="12" t="s">
        <v>12</v>
      </c>
      <c r="B15" s="13"/>
      <c r="C15" s="13"/>
      <c r="D15" s="13"/>
      <c r="E15" s="17">
        <v>1364508.3200000003</v>
      </c>
      <c r="F15" s="145">
        <v>1491605.1300000024</v>
      </c>
      <c r="G15" s="243">
        <f>G7+G11</f>
        <v>1</v>
      </c>
      <c r="H15" s="244">
        <f>H7+H11</f>
        <v>1</v>
      </c>
      <c r="I15" s="164">
        <f t="shared" si="0"/>
        <v>9.3144767340079038E-2</v>
      </c>
      <c r="J15" s="1"/>
      <c r="K15" s="17">
        <v>408691.57299999992</v>
      </c>
      <c r="L15" s="145">
        <v>434517.07399999991</v>
      </c>
      <c r="M15" s="243">
        <f>M7+M11</f>
        <v>1</v>
      </c>
      <c r="N15" s="244">
        <f>N7+N11</f>
        <v>1</v>
      </c>
      <c r="O15" s="164">
        <f t="shared" si="1"/>
        <v>6.3190686341849267E-2</v>
      </c>
      <c r="Q15" s="191">
        <f t="shared" si="2"/>
        <v>2.9951563285447746</v>
      </c>
      <c r="R15" s="192">
        <f t="shared" si="2"/>
        <v>2.9130837998659818</v>
      </c>
      <c r="S15" s="57">
        <f t="shared" si="3"/>
        <v>-2.7401751253053497E-2</v>
      </c>
    </row>
    <row r="16" spans="1:19" s="42" customFormat="1" ht="24" customHeight="1" x14ac:dyDescent="0.25">
      <c r="A16" s="179"/>
      <c r="B16" s="177" t="s">
        <v>33</v>
      </c>
      <c r="C16" s="177"/>
      <c r="D16" s="178"/>
      <c r="E16" s="180">
        <f>E8+E12</f>
        <v>1216628.8500000006</v>
      </c>
      <c r="F16" s="181">
        <f t="shared" ref="F16:F17" si="4">F8+F12</f>
        <v>1359785.9300000023</v>
      </c>
      <c r="G16" s="245">
        <f>E16/E15</f>
        <v>0.89162435447810262</v>
      </c>
      <c r="H16" s="246">
        <f>F16/F15</f>
        <v>0.91162594084132709</v>
      </c>
      <c r="I16" s="207">
        <f t="shared" si="0"/>
        <v>0.117667010773254</v>
      </c>
      <c r="J16" s="3"/>
      <c r="K16" s="180">
        <f t="shared" ref="K16:L18" si="5">K8+K12</f>
        <v>382953.82599999988</v>
      </c>
      <c r="L16" s="181">
        <f t="shared" si="5"/>
        <v>410915.42599999998</v>
      </c>
      <c r="M16" s="250">
        <f>K16/K15</f>
        <v>0.93702403303529813</v>
      </c>
      <c r="N16" s="246">
        <f>L16/L15</f>
        <v>0.94568303661181352</v>
      </c>
      <c r="O16" s="207">
        <f t="shared" si="1"/>
        <v>7.3015591179914477E-2</v>
      </c>
      <c r="P16" s="3"/>
      <c r="Q16" s="189">
        <f t="shared" si="2"/>
        <v>3.1476635294321658</v>
      </c>
      <c r="R16" s="190">
        <f t="shared" si="2"/>
        <v>3.0219126182604295</v>
      </c>
      <c r="S16" s="182">
        <f t="shared" si="3"/>
        <v>-3.9950556975326269E-2</v>
      </c>
    </row>
    <row r="17" spans="1:19" ht="24" customHeight="1" x14ac:dyDescent="0.25">
      <c r="A17" s="8"/>
      <c r="B17" s="3" t="s">
        <v>37</v>
      </c>
      <c r="C17" s="3"/>
      <c r="D17" s="183"/>
      <c r="E17" s="19">
        <f>E9+E13</f>
        <v>134476.68999999997</v>
      </c>
      <c r="F17" s="140">
        <f t="shared" si="4"/>
        <v>121344.34000000001</v>
      </c>
      <c r="G17" s="248">
        <f>E17/E15</f>
        <v>9.8553220987322332E-2</v>
      </c>
      <c r="H17" s="215">
        <f>F17/F15</f>
        <v>8.1351516939338911E-2</v>
      </c>
      <c r="I17" s="182">
        <f t="shared" si="0"/>
        <v>-9.7655214446458818E-2</v>
      </c>
      <c r="K17" s="19">
        <f t="shared" si="5"/>
        <v>23797.210000000014</v>
      </c>
      <c r="L17" s="140">
        <f t="shared" si="5"/>
        <v>21682.105999999992</v>
      </c>
      <c r="M17" s="247">
        <f>K17/K15</f>
        <v>5.8227797126612198E-2</v>
      </c>
      <c r="N17" s="215">
        <f>L17/L15</f>
        <v>4.9899318800991459E-2</v>
      </c>
      <c r="O17" s="182">
        <f t="shared" si="1"/>
        <v>-8.8880335131724261E-2</v>
      </c>
      <c r="Q17" s="189">
        <f t="shared" si="2"/>
        <v>1.7696159832607434</v>
      </c>
      <c r="R17" s="190">
        <f t="shared" si="2"/>
        <v>1.7868246677183286</v>
      </c>
      <c r="S17" s="182">
        <f t="shared" si="3"/>
        <v>9.7245304181057222E-3</v>
      </c>
    </row>
    <row r="18" spans="1:19" ht="24" customHeight="1" thickBot="1" x14ac:dyDescent="0.3">
      <c r="A18" s="9"/>
      <c r="B18" s="184" t="s">
        <v>36</v>
      </c>
      <c r="C18" s="184"/>
      <c r="D18" s="185"/>
      <c r="E18" s="21">
        <f>E10+E14</f>
        <v>13402.779999999995</v>
      </c>
      <c r="F18" s="142">
        <f>F10+F14</f>
        <v>10474.859999999997</v>
      </c>
      <c r="G18" s="249">
        <f>E18/E15</f>
        <v>9.8224245345752033E-3</v>
      </c>
      <c r="H18" s="221">
        <f>F18/F15</f>
        <v>7.0225422193338658E-3</v>
      </c>
      <c r="I18" s="208">
        <f t="shared" si="0"/>
        <v>-0.21845617103317366</v>
      </c>
      <c r="K18" s="21">
        <f t="shared" si="5"/>
        <v>1940.537</v>
      </c>
      <c r="L18" s="142">
        <f t="shared" si="5"/>
        <v>1919.5419999999999</v>
      </c>
      <c r="M18" s="249">
        <f>K18/K15</f>
        <v>4.7481698380896159E-3</v>
      </c>
      <c r="N18" s="221">
        <f>L18/L15</f>
        <v>4.4176445871952092E-3</v>
      </c>
      <c r="O18" s="208">
        <f t="shared" si="1"/>
        <v>-1.0819170157538928E-2</v>
      </c>
      <c r="Q18" s="193">
        <f t="shared" si="2"/>
        <v>1.4478615630488605</v>
      </c>
      <c r="R18" s="194">
        <f t="shared" si="2"/>
        <v>1.8325228213073974</v>
      </c>
      <c r="S18" s="186">
        <f t="shared" si="3"/>
        <v>0.26567544030143986</v>
      </c>
    </row>
    <row r="19" spans="1:19" ht="6.75" customHeight="1" x14ac:dyDescent="0.25">
      <c r="Q19" s="195"/>
      <c r="R19" s="195"/>
    </row>
  </sheetData>
  <mergeCells count="11">
    <mergeCell ref="Q5:R5"/>
    <mergeCell ref="A4:D6"/>
    <mergeCell ref="E4:F4"/>
    <mergeCell ref="G4:H4"/>
    <mergeCell ref="K4:L4"/>
    <mergeCell ref="M4:N4"/>
    <mergeCell ref="Q4:R4"/>
    <mergeCell ref="E5:F5"/>
    <mergeCell ref="G5:H5"/>
    <mergeCell ref="K5:L5"/>
    <mergeCell ref="M5:N5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83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" id="{18F56F9F-9E7B-45C0-9035-CA01E285F65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I7:I18</xm:sqref>
        </x14:conditionalFormatting>
        <x14:conditionalFormatting xmlns:xm="http://schemas.microsoft.com/office/excel/2006/main">
          <x14:cfRule type="iconSet" priority="3" id="{985CACE4-3079-483B-AACC-3D9DFD9FD9FE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O7:O18</xm:sqref>
        </x14:conditionalFormatting>
        <x14:conditionalFormatting xmlns:xm="http://schemas.microsoft.com/office/excel/2006/main">
          <x14:cfRule type="iconSet" priority="1" id="{5CE781E4-F9D7-40A0-8482-F562B869EE0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S7:S18</xm:sqref>
        </x14:conditionalFormatting>
      </x14:conditionalFormatting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589356-F410-4019-8222-5EA9630043B6}">
  <sheetPr codeName="Folha28">
    <pageSetUpPr fitToPage="1"/>
  </sheetPr>
  <dimension ref="A1:P96"/>
  <sheetViews>
    <sheetView showGridLines="0" workbookViewId="0">
      <selection activeCell="H96" sqref="H96:I96"/>
    </sheetView>
  </sheetViews>
  <sheetFormatPr defaultRowHeight="15" x14ac:dyDescent="0.25"/>
  <cols>
    <col min="1" max="1" width="33.42578125" customWidth="1"/>
    <col min="6" max="6" width="10.85546875" customWidth="1"/>
    <col min="7" max="7" width="2" customWidth="1"/>
    <col min="12" max="12" width="10.85546875" customWidth="1"/>
    <col min="13" max="13" width="2" customWidth="1"/>
    <col min="16" max="16" width="10.85546875" customWidth="1"/>
  </cols>
  <sheetData>
    <row r="1" spans="1:16" ht="15.75" x14ac:dyDescent="0.25">
      <c r="A1" s="4" t="s">
        <v>134</v>
      </c>
    </row>
    <row r="3" spans="1:16" ht="8.25" customHeight="1" thickBot="1" x14ac:dyDescent="0.3"/>
    <row r="4" spans="1:16" x14ac:dyDescent="0.25">
      <c r="A4" s="373" t="s">
        <v>3</v>
      </c>
      <c r="B4" s="367" t="s">
        <v>1</v>
      </c>
      <c r="C4" s="359"/>
      <c r="D4" s="367" t="s">
        <v>104</v>
      </c>
      <c r="E4" s="359"/>
      <c r="F4" s="130" t="s">
        <v>0</v>
      </c>
      <c r="H4" s="376" t="s">
        <v>19</v>
      </c>
      <c r="I4" s="377"/>
      <c r="J4" s="367" t="s">
        <v>104</v>
      </c>
      <c r="K4" s="360"/>
      <c r="L4" s="130" t="s">
        <v>0</v>
      </c>
      <c r="N4" s="358" t="s">
        <v>22</v>
      </c>
      <c r="O4" s="359"/>
      <c r="P4" s="130" t="s">
        <v>0</v>
      </c>
    </row>
    <row r="5" spans="1:16" x14ac:dyDescent="0.25">
      <c r="A5" s="374"/>
      <c r="B5" s="368" t="s">
        <v>155</v>
      </c>
      <c r="C5" s="362"/>
      <c r="D5" s="368" t="str">
        <f>B5</f>
        <v>jan-nov</v>
      </c>
      <c r="E5" s="362"/>
      <c r="F5" s="131" t="s">
        <v>149</v>
      </c>
      <c r="H5" s="356" t="str">
        <f>B5</f>
        <v>jan-nov</v>
      </c>
      <c r="I5" s="362"/>
      <c r="J5" s="368" t="str">
        <f>B5</f>
        <v>jan-nov</v>
      </c>
      <c r="K5" s="357"/>
      <c r="L5" s="131" t="str">
        <f>F5</f>
        <v>2024/2023</v>
      </c>
      <c r="N5" s="356" t="str">
        <f>B5</f>
        <v>jan-nov</v>
      </c>
      <c r="O5" s="357"/>
      <c r="P5" s="131" t="str">
        <f>F5</f>
        <v>2024/2023</v>
      </c>
    </row>
    <row r="6" spans="1:16" ht="19.5" customHeight="1" thickBot="1" x14ac:dyDescent="0.3">
      <c r="A6" s="375"/>
      <c r="B6" s="99">
        <v>2023</v>
      </c>
      <c r="C6" s="134">
        <v>2024</v>
      </c>
      <c r="D6" s="99">
        <f>B6</f>
        <v>2023</v>
      </c>
      <c r="E6" s="134">
        <f>C6</f>
        <v>2024</v>
      </c>
      <c r="F6" s="132" t="s">
        <v>1</v>
      </c>
      <c r="H6" s="25">
        <f>B6</f>
        <v>2023</v>
      </c>
      <c r="I6" s="134">
        <f>E6</f>
        <v>2024</v>
      </c>
      <c r="J6" s="99">
        <f>B6</f>
        <v>2023</v>
      </c>
      <c r="K6" s="134">
        <f>C6</f>
        <v>2024</v>
      </c>
      <c r="L6" s="259">
        <v>1000</v>
      </c>
      <c r="N6" s="25">
        <f>B6</f>
        <v>2023</v>
      </c>
      <c r="O6" s="134">
        <f>C6</f>
        <v>2024</v>
      </c>
      <c r="P6" s="132"/>
    </row>
    <row r="7" spans="1:16" ht="20.100000000000001" customHeight="1" x14ac:dyDescent="0.25">
      <c r="A7" s="8" t="s">
        <v>163</v>
      </c>
      <c r="B7" s="39">
        <v>173214.37000000017</v>
      </c>
      <c r="C7" s="147">
        <v>196678.51999999993</v>
      </c>
      <c r="D7" s="247">
        <f>B7/$B$33</f>
        <v>0.12694269977042</v>
      </c>
      <c r="E7" s="246">
        <f>C7/$C$33</f>
        <v>0.13185696136617608</v>
      </c>
      <c r="F7" s="52">
        <f>(C7-B7)/B7</f>
        <v>0.1354630681045674</v>
      </c>
      <c r="H7" s="39">
        <v>57061.165000000015</v>
      </c>
      <c r="I7" s="147">
        <v>63130.845000000023</v>
      </c>
      <c r="J7" s="247">
        <f>H7/$H$33</f>
        <v>0.13961913768160819</v>
      </c>
      <c r="K7" s="246">
        <f>I7/$I$33</f>
        <v>0.14528967623490904</v>
      </c>
      <c r="L7" s="52">
        <f>(I7-H7)/H7</f>
        <v>0.10637146998313136</v>
      </c>
      <c r="N7" s="27">
        <f t="shared" ref="N7:O33" si="0">(H7/B7)*10</f>
        <v>3.2942512217664133</v>
      </c>
      <c r="O7" s="151">
        <f t="shared" si="0"/>
        <v>3.209849504663755</v>
      </c>
      <c r="P7" s="61">
        <f>(O7-N7)/N7</f>
        <v>-2.5620910920509943E-2</v>
      </c>
    </row>
    <row r="8" spans="1:16" ht="20.100000000000001" customHeight="1" x14ac:dyDescent="0.25">
      <c r="A8" s="8" t="s">
        <v>161</v>
      </c>
      <c r="B8" s="19">
        <v>158056.11000000004</v>
      </c>
      <c r="C8" s="140">
        <v>160455.67999999993</v>
      </c>
      <c r="D8" s="247">
        <f t="shared" ref="D8:D32" si="1">B8/$B$33</f>
        <v>0.11583374588730982</v>
      </c>
      <c r="E8" s="215">
        <f t="shared" ref="E8:E32" si="2">C8/$C$33</f>
        <v>0.10757249138718102</v>
      </c>
      <c r="F8" s="52">
        <f t="shared" ref="F8:F33" si="3">(C8-B8)/B8</f>
        <v>1.5181760452031181E-2</v>
      </c>
      <c r="H8" s="19">
        <v>50113.332999999999</v>
      </c>
      <c r="I8" s="140">
        <v>50690.296000000031</v>
      </c>
      <c r="J8" s="247">
        <f t="shared" ref="J8:J32" si="4">H8/$H$33</f>
        <v>0.1226189535354085</v>
      </c>
      <c r="K8" s="215">
        <f t="shared" ref="K8:K32" si="5">I8/$I$33</f>
        <v>0.11665892788369468</v>
      </c>
      <c r="L8" s="52">
        <f t="shared" ref="L8:L33" si="6">(I8-H8)/H8</f>
        <v>1.1513163572657052E-2</v>
      </c>
      <c r="N8" s="27">
        <f t="shared" si="0"/>
        <v>3.1706039709568952</v>
      </c>
      <c r="O8" s="152">
        <f t="shared" si="0"/>
        <v>3.1591462514758</v>
      </c>
      <c r="P8" s="52">
        <f t="shared" ref="P8:P71" si="7">(O8-N8)/N8</f>
        <v>-3.613734034918663E-3</v>
      </c>
    </row>
    <row r="9" spans="1:16" ht="20.100000000000001" customHeight="1" x14ac:dyDescent="0.25">
      <c r="A9" s="8" t="s">
        <v>164</v>
      </c>
      <c r="B9" s="19">
        <v>120294.96999999997</v>
      </c>
      <c r="C9" s="140">
        <v>128489.12999999996</v>
      </c>
      <c r="D9" s="247">
        <f t="shared" si="1"/>
        <v>8.8159938812245542E-2</v>
      </c>
      <c r="E9" s="215">
        <f t="shared" si="2"/>
        <v>8.614151789622769E-2</v>
      </c>
      <c r="F9" s="52">
        <f t="shared" si="3"/>
        <v>6.8117228841737862E-2</v>
      </c>
      <c r="H9" s="19">
        <v>35650.418999999994</v>
      </c>
      <c r="I9" s="140">
        <v>39060.208000000021</v>
      </c>
      <c r="J9" s="247">
        <f t="shared" si="4"/>
        <v>8.7230619262120196E-2</v>
      </c>
      <c r="K9" s="215">
        <f t="shared" si="5"/>
        <v>8.9893378965356874E-2</v>
      </c>
      <c r="L9" s="52">
        <f t="shared" si="6"/>
        <v>9.5645131127351596E-2</v>
      </c>
      <c r="N9" s="27">
        <f t="shared" si="0"/>
        <v>2.9635835147554386</v>
      </c>
      <c r="O9" s="152">
        <f t="shared" si="0"/>
        <v>3.0399620574907802</v>
      </c>
      <c r="P9" s="52">
        <f t="shared" si="7"/>
        <v>2.5772360507155992E-2</v>
      </c>
    </row>
    <row r="10" spans="1:16" ht="20.100000000000001" customHeight="1" x14ac:dyDescent="0.25">
      <c r="A10" s="8" t="s">
        <v>166</v>
      </c>
      <c r="B10" s="19">
        <v>87467.719999999987</v>
      </c>
      <c r="C10" s="140">
        <v>88159.78</v>
      </c>
      <c r="D10" s="247">
        <f t="shared" si="1"/>
        <v>6.4102005622069039E-2</v>
      </c>
      <c r="E10" s="215">
        <f t="shared" si="2"/>
        <v>5.9103966744871714E-2</v>
      </c>
      <c r="F10" s="52">
        <f t="shared" si="3"/>
        <v>7.912176057636033E-3</v>
      </c>
      <c r="H10" s="19">
        <v>32254.498999999993</v>
      </c>
      <c r="I10" s="140">
        <v>33317.416999999987</v>
      </c>
      <c r="J10" s="247">
        <f t="shared" si="4"/>
        <v>7.8921370370413774E-2</v>
      </c>
      <c r="K10" s="215">
        <f t="shared" si="5"/>
        <v>7.6676887960448678E-2</v>
      </c>
      <c r="L10" s="52">
        <f t="shared" si="6"/>
        <v>3.2954100449676629E-2</v>
      </c>
      <c r="N10" s="27">
        <f t="shared" si="0"/>
        <v>3.6875888613536514</v>
      </c>
      <c r="O10" s="152">
        <f t="shared" si="0"/>
        <v>3.7792082738863448</v>
      </c>
      <c r="P10" s="52">
        <f t="shared" si="7"/>
        <v>2.4845343658799729E-2</v>
      </c>
    </row>
    <row r="11" spans="1:16" ht="20.100000000000001" customHeight="1" x14ac:dyDescent="0.25">
      <c r="A11" s="8" t="s">
        <v>170</v>
      </c>
      <c r="B11" s="19">
        <v>116939.75999999998</v>
      </c>
      <c r="C11" s="140">
        <v>121495.72999999998</v>
      </c>
      <c r="D11" s="247">
        <f t="shared" si="1"/>
        <v>8.5701023794417006E-2</v>
      </c>
      <c r="E11" s="215">
        <f t="shared" si="2"/>
        <v>8.1453011629156871E-2</v>
      </c>
      <c r="F11" s="52">
        <f t="shared" si="3"/>
        <v>3.895997392161573E-2</v>
      </c>
      <c r="H11" s="19">
        <v>28089.920999999998</v>
      </c>
      <c r="I11" s="140">
        <v>29413.219999999994</v>
      </c>
      <c r="J11" s="247">
        <f t="shared" si="4"/>
        <v>6.8731343770574896E-2</v>
      </c>
      <c r="K11" s="215">
        <f t="shared" si="5"/>
        <v>6.7691747367331287E-2</v>
      </c>
      <c r="L11" s="52">
        <f t="shared" si="6"/>
        <v>4.7109388452890116E-2</v>
      </c>
      <c r="N11" s="27">
        <f t="shared" si="0"/>
        <v>2.4020847143862794</v>
      </c>
      <c r="O11" s="152">
        <f t="shared" si="0"/>
        <v>2.4209262333746215</v>
      </c>
      <c r="P11" s="52">
        <f t="shared" si="7"/>
        <v>7.8438195270544818E-3</v>
      </c>
    </row>
    <row r="12" spans="1:16" ht="20.100000000000001" customHeight="1" x14ac:dyDescent="0.25">
      <c r="A12" s="8" t="s">
        <v>171</v>
      </c>
      <c r="B12" s="19">
        <v>47602.089999999989</v>
      </c>
      <c r="C12" s="140">
        <v>137789.91999999998</v>
      </c>
      <c r="D12" s="247">
        <f t="shared" si="1"/>
        <v>3.4885892084556863E-2</v>
      </c>
      <c r="E12" s="215">
        <f t="shared" si="2"/>
        <v>9.2376941610545452E-2</v>
      </c>
      <c r="F12" s="52">
        <f t="shared" si="3"/>
        <v>1.894619122815826</v>
      </c>
      <c r="H12" s="19">
        <v>9360.2409999999963</v>
      </c>
      <c r="I12" s="140">
        <v>27509.337000000003</v>
      </c>
      <c r="J12" s="247">
        <f t="shared" si="4"/>
        <v>2.2902945933754301E-2</v>
      </c>
      <c r="K12" s="215">
        <f t="shared" si="5"/>
        <v>6.3310140489439087E-2</v>
      </c>
      <c r="L12" s="52">
        <f t="shared" si="6"/>
        <v>1.9389560589305352</v>
      </c>
      <c r="N12" s="27">
        <f t="shared" si="0"/>
        <v>1.966350847200196</v>
      </c>
      <c r="O12" s="152">
        <f t="shared" si="0"/>
        <v>1.9964694804961063</v>
      </c>
      <c r="P12" s="52">
        <f t="shared" si="7"/>
        <v>1.531701900441363E-2</v>
      </c>
    </row>
    <row r="13" spans="1:16" ht="20.100000000000001" customHeight="1" x14ac:dyDescent="0.25">
      <c r="A13" s="8" t="s">
        <v>167</v>
      </c>
      <c r="B13" s="19">
        <v>81605.68000000008</v>
      </c>
      <c r="C13" s="140">
        <v>88471.150000000038</v>
      </c>
      <c r="D13" s="247">
        <f t="shared" si="1"/>
        <v>5.9805923352669682E-2</v>
      </c>
      <c r="E13" s="215">
        <f t="shared" si="2"/>
        <v>5.9312715021300637E-2</v>
      </c>
      <c r="F13" s="52">
        <f t="shared" si="3"/>
        <v>8.412980567038901E-2</v>
      </c>
      <c r="H13" s="19">
        <v>22004.739000000005</v>
      </c>
      <c r="I13" s="140">
        <v>22378.991000000002</v>
      </c>
      <c r="J13" s="247">
        <f t="shared" si="4"/>
        <v>5.3841920053487397E-2</v>
      </c>
      <c r="K13" s="215">
        <f t="shared" si="5"/>
        <v>5.1503133798604196E-2</v>
      </c>
      <c r="L13" s="52">
        <f t="shared" si="6"/>
        <v>1.7007790912675524E-2</v>
      </c>
      <c r="N13" s="27">
        <f t="shared" si="0"/>
        <v>2.6964714956115783</v>
      </c>
      <c r="O13" s="152">
        <f t="shared" si="0"/>
        <v>2.5295241443114498</v>
      </c>
      <c r="P13" s="52">
        <f t="shared" si="7"/>
        <v>-6.1913263897589874E-2</v>
      </c>
    </row>
    <row r="14" spans="1:16" ht="20.100000000000001" customHeight="1" x14ac:dyDescent="0.25">
      <c r="A14" s="8" t="s">
        <v>172</v>
      </c>
      <c r="B14" s="19">
        <v>47379.159999999989</v>
      </c>
      <c r="C14" s="140">
        <v>42061.180000000008</v>
      </c>
      <c r="D14" s="247">
        <f t="shared" si="1"/>
        <v>3.4722514553813776E-2</v>
      </c>
      <c r="E14" s="215">
        <f t="shared" si="2"/>
        <v>2.8198602400891469E-2</v>
      </c>
      <c r="F14" s="52">
        <f t="shared" si="3"/>
        <v>-0.11224301992690421</v>
      </c>
      <c r="H14" s="19">
        <v>20460.273000000001</v>
      </c>
      <c r="I14" s="140">
        <v>18040.532000000007</v>
      </c>
      <c r="J14" s="247">
        <f t="shared" si="4"/>
        <v>5.0062869781755948E-2</v>
      </c>
      <c r="K14" s="215">
        <f t="shared" si="5"/>
        <v>4.1518580234202733E-2</v>
      </c>
      <c r="L14" s="52">
        <f t="shared" si="6"/>
        <v>-0.11826533301877225</v>
      </c>
      <c r="N14" s="27">
        <f t="shared" si="0"/>
        <v>4.3184119346987169</v>
      </c>
      <c r="O14" s="152">
        <f t="shared" si="0"/>
        <v>4.2891169482168596</v>
      </c>
      <c r="P14" s="52">
        <f t="shared" si="7"/>
        <v>-6.7837406261478089E-3</v>
      </c>
    </row>
    <row r="15" spans="1:16" ht="20.100000000000001" customHeight="1" x14ac:dyDescent="0.25">
      <c r="A15" s="8" t="s">
        <v>175</v>
      </c>
      <c r="B15" s="19">
        <v>65888.379999999976</v>
      </c>
      <c r="C15" s="140">
        <v>67312.900000000009</v>
      </c>
      <c r="D15" s="247">
        <f t="shared" si="1"/>
        <v>4.828726877971691E-2</v>
      </c>
      <c r="E15" s="215">
        <f t="shared" si="2"/>
        <v>4.5127828167230856E-2</v>
      </c>
      <c r="F15" s="52">
        <f t="shared" si="3"/>
        <v>2.1620200709139208E-2</v>
      </c>
      <c r="H15" s="19">
        <v>16900.333999999992</v>
      </c>
      <c r="I15" s="140">
        <v>16867.971000000001</v>
      </c>
      <c r="J15" s="247">
        <f t="shared" si="4"/>
        <v>4.1352293799314516E-2</v>
      </c>
      <c r="K15" s="215">
        <f t="shared" si="5"/>
        <v>3.8820041856398951E-2</v>
      </c>
      <c r="L15" s="52">
        <f t="shared" si="6"/>
        <v>-1.9149325687877112E-3</v>
      </c>
      <c r="N15" s="27">
        <f t="shared" si="0"/>
        <v>2.5649946166531938</v>
      </c>
      <c r="O15" s="152">
        <f t="shared" si="0"/>
        <v>2.5059046631477773</v>
      </c>
      <c r="P15" s="52">
        <f t="shared" si="7"/>
        <v>-2.3037067260015216E-2</v>
      </c>
    </row>
    <row r="16" spans="1:16" ht="20.100000000000001" customHeight="1" x14ac:dyDescent="0.25">
      <c r="A16" s="8" t="s">
        <v>162</v>
      </c>
      <c r="B16" s="19">
        <v>66761.510000000009</v>
      </c>
      <c r="C16" s="140">
        <v>52265.98</v>
      </c>
      <c r="D16" s="247">
        <f t="shared" si="1"/>
        <v>4.892715494765177E-2</v>
      </c>
      <c r="E16" s="215">
        <f t="shared" si="2"/>
        <v>3.5040091341064263E-2</v>
      </c>
      <c r="F16" s="52">
        <f t="shared" si="3"/>
        <v>-0.21712405845823446</v>
      </c>
      <c r="H16" s="19">
        <v>15380.756000000008</v>
      </c>
      <c r="I16" s="140">
        <v>12916.058000000006</v>
      </c>
      <c r="J16" s="247">
        <f t="shared" si="4"/>
        <v>3.7634140305604032E-2</v>
      </c>
      <c r="K16" s="215">
        <f t="shared" si="5"/>
        <v>2.9725087396680769E-2</v>
      </c>
      <c r="L16" s="52">
        <f t="shared" si="6"/>
        <v>-0.16024556920349045</v>
      </c>
      <c r="N16" s="27">
        <f t="shared" si="0"/>
        <v>2.3038358479309422</v>
      </c>
      <c r="O16" s="152">
        <f t="shared" si="0"/>
        <v>2.4712170325707095</v>
      </c>
      <c r="P16" s="52">
        <f t="shared" si="7"/>
        <v>7.2653259905687745E-2</v>
      </c>
    </row>
    <row r="17" spans="1:16" ht="20.100000000000001" customHeight="1" x14ac:dyDescent="0.25">
      <c r="A17" s="8" t="s">
        <v>165</v>
      </c>
      <c r="B17" s="19">
        <v>48406.170000000006</v>
      </c>
      <c r="C17" s="140">
        <v>48500.750000000015</v>
      </c>
      <c r="D17" s="247">
        <f t="shared" si="1"/>
        <v>3.5475173943974196E-2</v>
      </c>
      <c r="E17" s="215">
        <f t="shared" si="2"/>
        <v>3.2515810669007314E-2</v>
      </c>
      <c r="F17" s="52">
        <f t="shared" si="3"/>
        <v>1.9538831516727933E-3</v>
      </c>
      <c r="H17" s="19">
        <v>13180.011000000002</v>
      </c>
      <c r="I17" s="140">
        <v>12767.652999999997</v>
      </c>
      <c r="J17" s="247">
        <f t="shared" si="4"/>
        <v>3.2249284963847311E-2</v>
      </c>
      <c r="K17" s="215">
        <f t="shared" si="5"/>
        <v>2.938354730797068E-2</v>
      </c>
      <c r="L17" s="52">
        <f t="shared" si="6"/>
        <v>-3.1286620322244461E-2</v>
      </c>
      <c r="N17" s="27">
        <f t="shared" si="0"/>
        <v>2.7227956684034287</v>
      </c>
      <c r="O17" s="152">
        <f t="shared" si="0"/>
        <v>2.6324650649732204</v>
      </c>
      <c r="P17" s="52">
        <f t="shared" si="7"/>
        <v>-3.317568206767995E-2</v>
      </c>
    </row>
    <row r="18" spans="1:16" ht="20.100000000000001" customHeight="1" x14ac:dyDescent="0.25">
      <c r="A18" s="8" t="s">
        <v>168</v>
      </c>
      <c r="B18" s="19">
        <v>27211.78999999999</v>
      </c>
      <c r="C18" s="140">
        <v>28720.100000000006</v>
      </c>
      <c r="D18" s="247">
        <f t="shared" si="1"/>
        <v>1.9942560702011686E-2</v>
      </c>
      <c r="E18" s="215">
        <f t="shared" si="2"/>
        <v>1.9254492641762381E-2</v>
      </c>
      <c r="F18" s="52">
        <f t="shared" si="3"/>
        <v>5.5428547699361799E-2</v>
      </c>
      <c r="H18" s="19">
        <v>10543.694999999996</v>
      </c>
      <c r="I18" s="140">
        <v>10722.498999999994</v>
      </c>
      <c r="J18" s="247">
        <f t="shared" si="4"/>
        <v>2.5798660154903653E-2</v>
      </c>
      <c r="K18" s="215">
        <f t="shared" si="5"/>
        <v>2.4676818568468942E-2</v>
      </c>
      <c r="L18" s="52">
        <f t="shared" si="6"/>
        <v>1.6958381288532942E-2</v>
      </c>
      <c r="N18" s="27">
        <f t="shared" si="0"/>
        <v>3.8746789534977299</v>
      </c>
      <c r="O18" s="152">
        <f t="shared" si="0"/>
        <v>3.7334476551265459</v>
      </c>
      <c r="P18" s="52">
        <f t="shared" si="7"/>
        <v>-3.6449806568797788E-2</v>
      </c>
    </row>
    <row r="19" spans="1:16" ht="20.100000000000001" customHeight="1" x14ac:dyDescent="0.25">
      <c r="A19" s="8" t="s">
        <v>178</v>
      </c>
      <c r="B19" s="19">
        <v>40007.660000000003</v>
      </c>
      <c r="C19" s="140">
        <v>43292.69999999999</v>
      </c>
      <c r="D19" s="247">
        <f t="shared" si="1"/>
        <v>2.9320202312874136E-2</v>
      </c>
      <c r="E19" s="215">
        <f t="shared" si="2"/>
        <v>2.902423646129456E-2</v>
      </c>
      <c r="F19" s="52">
        <f t="shared" si="3"/>
        <v>8.211027588216821E-2</v>
      </c>
      <c r="H19" s="19">
        <v>9019.0160000000014</v>
      </c>
      <c r="I19" s="140">
        <v>9594.5959999999995</v>
      </c>
      <c r="J19" s="247">
        <f t="shared" si="4"/>
        <v>2.2068025366405102E-2</v>
      </c>
      <c r="K19" s="215">
        <f t="shared" si="5"/>
        <v>2.2081056359134002E-2</v>
      </c>
      <c r="L19" s="52">
        <f t="shared" si="6"/>
        <v>6.381849195078465E-2</v>
      </c>
      <c r="N19" s="27">
        <f t="shared" si="0"/>
        <v>2.2543222972800709</v>
      </c>
      <c r="O19" s="152">
        <f t="shared" si="0"/>
        <v>2.2162156668445263</v>
      </c>
      <c r="P19" s="52">
        <f t="shared" si="7"/>
        <v>-1.6903807623923957E-2</v>
      </c>
    </row>
    <row r="20" spans="1:16" ht="20.100000000000001" customHeight="1" x14ac:dyDescent="0.25">
      <c r="A20" s="8" t="s">
        <v>173</v>
      </c>
      <c r="B20" s="19">
        <v>37959.660000000003</v>
      </c>
      <c r="C20" s="140">
        <v>40349.910000000033</v>
      </c>
      <c r="D20" s="247">
        <f t="shared" si="1"/>
        <v>2.7819295378132984E-2</v>
      </c>
      <c r="E20" s="215">
        <f t="shared" si="2"/>
        <v>2.7051334960211657E-2</v>
      </c>
      <c r="F20" s="52">
        <f t="shared" si="3"/>
        <v>6.2968161464039163E-2</v>
      </c>
      <c r="H20" s="19">
        <v>8618.1850000000013</v>
      </c>
      <c r="I20" s="140">
        <v>9325.5070000000051</v>
      </c>
      <c r="J20" s="247">
        <f t="shared" si="4"/>
        <v>2.1087258875288832E-2</v>
      </c>
      <c r="K20" s="215">
        <f t="shared" si="5"/>
        <v>2.1461773444603479E-2</v>
      </c>
      <c r="L20" s="52">
        <f t="shared" si="6"/>
        <v>8.2073197546815677E-2</v>
      </c>
      <c r="N20" s="27">
        <f t="shared" si="0"/>
        <v>2.2703535806168968</v>
      </c>
      <c r="O20" s="152">
        <f t="shared" si="0"/>
        <v>2.3111593061793689</v>
      </c>
      <c r="P20" s="52">
        <f t="shared" si="7"/>
        <v>1.7973290993460331E-2</v>
      </c>
    </row>
    <row r="21" spans="1:16" ht="20.100000000000001" customHeight="1" x14ac:dyDescent="0.25">
      <c r="A21" s="8" t="s">
        <v>177</v>
      </c>
      <c r="B21" s="19">
        <v>30941.219999999994</v>
      </c>
      <c r="C21" s="140">
        <v>31156.399999999983</v>
      </c>
      <c r="D21" s="247">
        <f t="shared" si="1"/>
        <v>2.2675728353199042E-2</v>
      </c>
      <c r="E21" s="215">
        <f t="shared" si="2"/>
        <v>2.0887833766031632E-2</v>
      </c>
      <c r="F21" s="52">
        <f t="shared" si="3"/>
        <v>6.9544769081500155E-3</v>
      </c>
      <c r="H21" s="19">
        <v>8857.5649999999987</v>
      </c>
      <c r="I21" s="140">
        <v>9300.7720000000027</v>
      </c>
      <c r="J21" s="247">
        <f t="shared" si="4"/>
        <v>2.1672981742640436E-2</v>
      </c>
      <c r="K21" s="215">
        <f t="shared" si="5"/>
        <v>2.1404848178647181E-2</v>
      </c>
      <c r="L21" s="52">
        <f t="shared" si="6"/>
        <v>5.0037115166527597E-2</v>
      </c>
      <c r="N21" s="27">
        <f t="shared" si="0"/>
        <v>2.8627070942903998</v>
      </c>
      <c r="O21" s="152">
        <f t="shared" si="0"/>
        <v>2.9851882759240498</v>
      </c>
      <c r="P21" s="52">
        <f t="shared" si="7"/>
        <v>4.2785090335625227E-2</v>
      </c>
    </row>
    <row r="22" spans="1:16" ht="20.100000000000001" customHeight="1" x14ac:dyDescent="0.25">
      <c r="A22" s="8" t="s">
        <v>169</v>
      </c>
      <c r="B22" s="19">
        <v>21816.23</v>
      </c>
      <c r="C22" s="140">
        <v>18869.730000000003</v>
      </c>
      <c r="D22" s="247">
        <f t="shared" si="1"/>
        <v>1.5988345164505847E-2</v>
      </c>
      <c r="E22" s="215">
        <f t="shared" si="2"/>
        <v>1.2650620208043943E-2</v>
      </c>
      <c r="F22" s="52">
        <f t="shared" si="3"/>
        <v>-0.13505999890906892</v>
      </c>
      <c r="H22" s="19">
        <v>6999.295000000001</v>
      </c>
      <c r="I22" s="140">
        <v>5962.1949999999988</v>
      </c>
      <c r="J22" s="247">
        <f t="shared" si="4"/>
        <v>1.7126105509398411E-2</v>
      </c>
      <c r="K22" s="215">
        <f t="shared" si="5"/>
        <v>1.3721428585335633E-2</v>
      </c>
      <c r="L22" s="52">
        <f t="shared" si="6"/>
        <v>-0.14817206590092316</v>
      </c>
      <c r="N22" s="27">
        <f t="shared" si="0"/>
        <v>3.2082972172552275</v>
      </c>
      <c r="O22" s="152">
        <f t="shared" si="0"/>
        <v>3.1596610020387139</v>
      </c>
      <c r="P22" s="52">
        <f t="shared" si="7"/>
        <v>-1.5159510457738399E-2</v>
      </c>
    </row>
    <row r="23" spans="1:16" ht="20.100000000000001" customHeight="1" x14ac:dyDescent="0.25">
      <c r="A23" s="8" t="s">
        <v>179</v>
      </c>
      <c r="B23" s="19">
        <v>13781.690000000002</v>
      </c>
      <c r="C23" s="140">
        <v>14451.639999999998</v>
      </c>
      <c r="D23" s="247">
        <f t="shared" si="1"/>
        <v>1.010011430344375E-2</v>
      </c>
      <c r="E23" s="215">
        <f t="shared" si="2"/>
        <v>9.6886499713231787E-3</v>
      </c>
      <c r="F23" s="52">
        <f t="shared" si="3"/>
        <v>4.8611599883613341E-2</v>
      </c>
      <c r="H23" s="19">
        <v>5193.6359999999995</v>
      </c>
      <c r="I23" s="140">
        <v>5206.8849999999966</v>
      </c>
      <c r="J23" s="247">
        <f t="shared" si="4"/>
        <v>1.2707959603561487E-2</v>
      </c>
      <c r="K23" s="215">
        <f t="shared" si="5"/>
        <v>1.1983153969226987E-2</v>
      </c>
      <c r="L23" s="52">
        <f t="shared" si="6"/>
        <v>2.5510066550672918E-3</v>
      </c>
      <c r="N23" s="27">
        <f t="shared" si="0"/>
        <v>3.7685044432141481</v>
      </c>
      <c r="O23" s="152">
        <f t="shared" si="0"/>
        <v>3.6029717042494811</v>
      </c>
      <c r="P23" s="52">
        <f t="shared" si="7"/>
        <v>-4.3925313465594473E-2</v>
      </c>
    </row>
    <row r="24" spans="1:16" ht="20.100000000000001" customHeight="1" x14ac:dyDescent="0.25">
      <c r="A24" s="8" t="s">
        <v>176</v>
      </c>
      <c r="B24" s="19">
        <v>2213.6699999999996</v>
      </c>
      <c r="C24" s="140">
        <v>2237.0500000000002</v>
      </c>
      <c r="D24" s="247">
        <f t="shared" si="1"/>
        <v>1.6223206319474839E-3</v>
      </c>
      <c r="E24" s="215">
        <f t="shared" si="2"/>
        <v>1.4997601945764302E-3</v>
      </c>
      <c r="F24" s="52">
        <f t="shared" si="3"/>
        <v>1.0561646496542199E-2</v>
      </c>
      <c r="H24" s="19">
        <v>4400.7389999999996</v>
      </c>
      <c r="I24" s="140">
        <v>4621.0349999999999</v>
      </c>
      <c r="J24" s="247">
        <f t="shared" si="4"/>
        <v>1.0767873111981198E-2</v>
      </c>
      <c r="K24" s="215">
        <f t="shared" si="5"/>
        <v>1.0634875535408764E-2</v>
      </c>
      <c r="L24" s="52">
        <f t="shared" si="6"/>
        <v>5.0058865113336716E-2</v>
      </c>
      <c r="N24" s="27">
        <f t="shared" si="0"/>
        <v>19.879833037444609</v>
      </c>
      <c r="O24" s="152">
        <f t="shared" si="0"/>
        <v>20.65682483627992</v>
      </c>
      <c r="P24" s="52">
        <f t="shared" si="7"/>
        <v>3.9084422760081061E-2</v>
      </c>
    </row>
    <row r="25" spans="1:16" ht="20.100000000000001" customHeight="1" x14ac:dyDescent="0.25">
      <c r="A25" s="8" t="s">
        <v>181</v>
      </c>
      <c r="B25" s="19">
        <v>15124.310000000005</v>
      </c>
      <c r="C25" s="140">
        <v>14390.03</v>
      </c>
      <c r="D25" s="247">
        <f t="shared" si="1"/>
        <v>1.1084073126061997E-2</v>
      </c>
      <c r="E25" s="215">
        <f t="shared" si="2"/>
        <v>9.6473454740665914E-3</v>
      </c>
      <c r="F25" s="52">
        <f t="shared" si="3"/>
        <v>-4.8549652843667183E-2</v>
      </c>
      <c r="H25" s="19">
        <v>4682.9679999999998</v>
      </c>
      <c r="I25" s="140">
        <v>4397.3120000000008</v>
      </c>
      <c r="J25" s="247">
        <f t="shared" si="4"/>
        <v>1.1458440323652088E-2</v>
      </c>
      <c r="K25" s="215">
        <f t="shared" si="5"/>
        <v>1.0119998184467202E-2</v>
      </c>
      <c r="L25" s="52">
        <f t="shared" si="6"/>
        <v>-6.0998922051143434E-2</v>
      </c>
      <c r="N25" s="27">
        <f t="shared" si="0"/>
        <v>3.0963184436182534</v>
      </c>
      <c r="O25" s="152">
        <f t="shared" si="0"/>
        <v>3.0558046091634283</v>
      </c>
      <c r="P25" s="52">
        <f t="shared" si="7"/>
        <v>-1.3084518014717484E-2</v>
      </c>
    </row>
    <row r="26" spans="1:16" ht="20.100000000000001" customHeight="1" x14ac:dyDescent="0.25">
      <c r="A26" s="8" t="s">
        <v>184</v>
      </c>
      <c r="B26" s="19">
        <v>12375.529999999999</v>
      </c>
      <c r="C26" s="140">
        <v>9587.1700000000019</v>
      </c>
      <c r="D26" s="247">
        <f t="shared" si="1"/>
        <v>9.0695892568833873E-3</v>
      </c>
      <c r="E26" s="215">
        <f t="shared" si="2"/>
        <v>6.4274182269673527E-3</v>
      </c>
      <c r="F26" s="52">
        <f t="shared" si="3"/>
        <v>-0.2253123704600932</v>
      </c>
      <c r="H26" s="19">
        <v>5176.793999999999</v>
      </c>
      <c r="I26" s="140">
        <v>4050.6469999999995</v>
      </c>
      <c r="J26" s="247">
        <f t="shared" si="4"/>
        <v>1.2666750043314448E-2</v>
      </c>
      <c r="K26" s="215">
        <f t="shared" si="5"/>
        <v>9.322181434002751E-3</v>
      </c>
      <c r="L26" s="52">
        <f t="shared" si="6"/>
        <v>-0.21753753384816929</v>
      </c>
      <c r="N26" s="27">
        <f t="shared" si="0"/>
        <v>4.183088724280899</v>
      </c>
      <c r="O26" s="152">
        <f t="shared" si="0"/>
        <v>4.2250705891310982</v>
      </c>
      <c r="P26" s="52">
        <f t="shared" si="7"/>
        <v>1.0036092375118398E-2</v>
      </c>
    </row>
    <row r="27" spans="1:16" ht="20.100000000000001" customHeight="1" x14ac:dyDescent="0.25">
      <c r="A27" s="8" t="s">
        <v>183</v>
      </c>
      <c r="B27" s="19">
        <v>10654.449999999999</v>
      </c>
      <c r="C27" s="140">
        <v>11415.340000000002</v>
      </c>
      <c r="D27" s="247">
        <f t="shared" si="1"/>
        <v>7.8082704545180039E-3</v>
      </c>
      <c r="E27" s="215">
        <f t="shared" si="2"/>
        <v>7.6530576158584333E-3</v>
      </c>
      <c r="F27" s="52">
        <f t="shared" si="3"/>
        <v>7.1415230255902754E-2</v>
      </c>
      <c r="H27" s="19">
        <v>3942.8349999999987</v>
      </c>
      <c r="I27" s="140">
        <v>3945.5809999999983</v>
      </c>
      <c r="J27" s="247">
        <f t="shared" si="4"/>
        <v>9.6474585249155583E-3</v>
      </c>
      <c r="K27" s="215">
        <f t="shared" si="5"/>
        <v>9.0803819598582643E-3</v>
      </c>
      <c r="L27" s="52">
        <f t="shared" si="6"/>
        <v>6.9645318660294954E-4</v>
      </c>
      <c r="N27" s="27">
        <f t="shared" si="0"/>
        <v>3.7006462088610852</v>
      </c>
      <c r="O27" s="152">
        <f t="shared" si="0"/>
        <v>3.4563850047392348</v>
      </c>
      <c r="P27" s="52">
        <f t="shared" si="7"/>
        <v>-6.6005013810013599E-2</v>
      </c>
    </row>
    <row r="28" spans="1:16" ht="20.100000000000001" customHeight="1" x14ac:dyDescent="0.25">
      <c r="A28" s="8" t="s">
        <v>185</v>
      </c>
      <c r="B28" s="19">
        <v>10121.619999999999</v>
      </c>
      <c r="C28" s="140">
        <v>15743.96</v>
      </c>
      <c r="D28" s="247">
        <f t="shared" si="1"/>
        <v>7.4177781488353241E-3</v>
      </c>
      <c r="E28" s="215">
        <f t="shared" si="2"/>
        <v>1.0555045489820759E-2</v>
      </c>
      <c r="F28" s="52">
        <f t="shared" si="3"/>
        <v>0.55547827324084487</v>
      </c>
      <c r="H28" s="19">
        <v>2285.4589999999998</v>
      </c>
      <c r="I28" s="140">
        <v>3304.1310000000012</v>
      </c>
      <c r="J28" s="247">
        <f t="shared" si="4"/>
        <v>5.5921363467898088E-3</v>
      </c>
      <c r="K28" s="215">
        <f t="shared" si="5"/>
        <v>7.6041453781859926E-3</v>
      </c>
      <c r="L28" s="52">
        <f t="shared" si="6"/>
        <v>0.44571878121637776</v>
      </c>
      <c r="N28" s="27">
        <f t="shared" si="0"/>
        <v>2.2579972375963533</v>
      </c>
      <c r="O28" s="152">
        <f t="shared" si="0"/>
        <v>2.0986657740492234</v>
      </c>
      <c r="P28" s="52">
        <f t="shared" si="7"/>
        <v>-7.0563179128039527E-2</v>
      </c>
    </row>
    <row r="29" spans="1:16" ht="20.100000000000001" customHeight="1" x14ac:dyDescent="0.25">
      <c r="A29" s="8" t="s">
        <v>196</v>
      </c>
      <c r="B29" s="19">
        <v>5619.96</v>
      </c>
      <c r="C29" s="140">
        <v>5754.2500000000018</v>
      </c>
      <c r="D29" s="247">
        <f t="shared" si="1"/>
        <v>4.1186703793788517E-3</v>
      </c>
      <c r="E29" s="215">
        <f t="shared" si="2"/>
        <v>3.8577569118443599E-3</v>
      </c>
      <c r="F29" s="52">
        <f>(C29-B29)/B29</f>
        <v>2.3895187866106126E-2</v>
      </c>
      <c r="H29" s="19">
        <v>2946.8740000000007</v>
      </c>
      <c r="I29" s="140">
        <v>3261.9029999999998</v>
      </c>
      <c r="J29" s="247">
        <f t="shared" si="4"/>
        <v>7.2105083507557457E-3</v>
      </c>
      <c r="K29" s="215">
        <f t="shared" si="5"/>
        <v>7.5069616251719484E-3</v>
      </c>
      <c r="L29" s="52">
        <f>(I29-H29)/H29</f>
        <v>0.10690277222575482</v>
      </c>
      <c r="N29" s="27">
        <f t="shared" si="0"/>
        <v>5.2435853635968952</v>
      </c>
      <c r="O29" s="152">
        <f t="shared" si="0"/>
        <v>5.668684885084935</v>
      </c>
      <c r="P29" s="52">
        <f>(O29-N29)/N29</f>
        <v>8.1070392109805961E-2</v>
      </c>
    </row>
    <row r="30" spans="1:16" ht="20.100000000000001" customHeight="1" x14ac:dyDescent="0.25">
      <c r="A30" s="8" t="s">
        <v>201</v>
      </c>
      <c r="B30" s="19">
        <v>9227.9600000000009</v>
      </c>
      <c r="C30" s="140">
        <v>13656.419999999996</v>
      </c>
      <c r="D30" s="247">
        <f t="shared" si="1"/>
        <v>6.7628462683173678E-3</v>
      </c>
      <c r="E30" s="215">
        <f t="shared" si="2"/>
        <v>9.1555195978710556E-3</v>
      </c>
      <c r="F30" s="52">
        <f t="shared" si="3"/>
        <v>0.47989588164664726</v>
      </c>
      <c r="H30" s="19">
        <v>2034.9820000000011</v>
      </c>
      <c r="I30" s="140">
        <v>3124.1439999999993</v>
      </c>
      <c r="J30" s="247">
        <f t="shared" si="4"/>
        <v>4.9792609743876505E-3</v>
      </c>
      <c r="K30" s="215">
        <f t="shared" si="5"/>
        <v>7.1899222998081753E-3</v>
      </c>
      <c r="L30" s="52">
        <f t="shared" si="6"/>
        <v>0.53521947614278531</v>
      </c>
      <c r="N30" s="27">
        <f t="shared" si="0"/>
        <v>2.2052349598394456</v>
      </c>
      <c r="O30" s="152">
        <f t="shared" si="0"/>
        <v>2.2876742220874871</v>
      </c>
      <c r="P30" s="52">
        <f t="shared" si="7"/>
        <v>3.7383437025705193E-2</v>
      </c>
    </row>
    <row r="31" spans="1:16" ht="20.100000000000001" customHeight="1" x14ac:dyDescent="0.25">
      <c r="A31" s="8" t="s">
        <v>174</v>
      </c>
      <c r="B31" s="19">
        <v>14148.05</v>
      </c>
      <c r="C31" s="140">
        <v>9352.4499999999971</v>
      </c>
      <c r="D31" s="247">
        <f t="shared" si="1"/>
        <v>1.0368606620148713E-2</v>
      </c>
      <c r="E31" s="215">
        <f t="shared" si="2"/>
        <v>6.2700575453236759E-3</v>
      </c>
      <c r="F31" s="52">
        <f t="shared" si="3"/>
        <v>-0.33895837235520104</v>
      </c>
      <c r="H31" s="19">
        <v>4458.2349999999988</v>
      </c>
      <c r="I31" s="140">
        <v>2902.2130000000006</v>
      </c>
      <c r="J31" s="247">
        <f t="shared" si="4"/>
        <v>1.0908556218260953E-2</v>
      </c>
      <c r="K31" s="215">
        <f t="shared" si="5"/>
        <v>6.679169067588816E-3</v>
      </c>
      <c r="L31" s="52">
        <f t="shared" si="6"/>
        <v>-0.34902197842868277</v>
      </c>
      <c r="N31" s="27">
        <f t="shared" si="0"/>
        <v>3.1511303677892002</v>
      </c>
      <c r="O31" s="152">
        <f t="shared" si="0"/>
        <v>3.1031579960331266</v>
      </c>
      <c r="P31" s="52">
        <f t="shared" si="7"/>
        <v>-1.5223861331300778E-2</v>
      </c>
    </row>
    <row r="32" spans="1:16" ht="20.100000000000001" customHeight="1" thickBot="1" x14ac:dyDescent="0.3">
      <c r="A32" s="8" t="s">
        <v>17</v>
      </c>
      <c r="B32" s="19">
        <f>B33-SUM(B7:B31)</f>
        <v>99688.59999999986</v>
      </c>
      <c r="C32" s="140">
        <f>C33-SUM(C7:C31)</f>
        <v>100947.25999999931</v>
      </c>
      <c r="D32" s="247">
        <f t="shared" si="1"/>
        <v>7.3058257350896813E-2</v>
      </c>
      <c r="E32" s="215">
        <f t="shared" si="2"/>
        <v>6.7676932701350639E-2</v>
      </c>
      <c r="F32" s="52">
        <f t="shared" si="3"/>
        <v>1.2625917105862177E-2</v>
      </c>
      <c r="H32" s="19">
        <f>H33-SUM(H7:H31)</f>
        <v>29075.603999999934</v>
      </c>
      <c r="I32" s="140">
        <f>I33-SUM(I7:I31)</f>
        <v>28705.125999999989</v>
      </c>
      <c r="J32" s="247">
        <f t="shared" si="4"/>
        <v>7.1143145395855617E-2</v>
      </c>
      <c r="K32" s="215">
        <f t="shared" si="5"/>
        <v>6.6062135915054943E-2</v>
      </c>
      <c r="L32" s="52">
        <f t="shared" si="6"/>
        <v>-1.2741884914925427E-2</v>
      </c>
      <c r="N32" s="27">
        <f t="shared" si="0"/>
        <v>2.9166428257594124</v>
      </c>
      <c r="O32" s="152">
        <f t="shared" si="0"/>
        <v>2.8435765368966113</v>
      </c>
      <c r="P32" s="52">
        <f t="shared" si="7"/>
        <v>-2.5051503810301717E-2</v>
      </c>
    </row>
    <row r="33" spans="1:16" ht="26.25" customHeight="1" thickBot="1" x14ac:dyDescent="0.3">
      <c r="A33" s="12" t="s">
        <v>18</v>
      </c>
      <c r="B33" s="17">
        <v>1364508.32</v>
      </c>
      <c r="C33" s="145">
        <v>1491605.1299999992</v>
      </c>
      <c r="D33" s="243">
        <f>SUM(D7:D32)</f>
        <v>1</v>
      </c>
      <c r="E33" s="244">
        <f>SUM(E7:E32)</f>
        <v>1</v>
      </c>
      <c r="F33" s="57">
        <f t="shared" si="3"/>
        <v>9.3144767340076845E-2</v>
      </c>
      <c r="G33" s="1"/>
      <c r="H33" s="17">
        <v>408691.57299999992</v>
      </c>
      <c r="I33" s="145">
        <v>434517.07400000002</v>
      </c>
      <c r="J33" s="243">
        <f>SUM(J7:J32)</f>
        <v>1</v>
      </c>
      <c r="K33" s="244">
        <f>SUM(K7:K32)</f>
        <v>1</v>
      </c>
      <c r="L33" s="57">
        <f t="shared" si="6"/>
        <v>6.3190686341849558E-2</v>
      </c>
      <c r="N33" s="29">
        <f t="shared" si="0"/>
        <v>2.9951563285447751</v>
      </c>
      <c r="O33" s="146">
        <f t="shared" si="0"/>
        <v>2.9130837998659893</v>
      </c>
      <c r="P33" s="57">
        <f t="shared" si="7"/>
        <v>-2.740175125305112E-2</v>
      </c>
    </row>
    <row r="35" spans="1:16" ht="15.75" thickBot="1" x14ac:dyDescent="0.3"/>
    <row r="36" spans="1:16" x14ac:dyDescent="0.25">
      <c r="A36" s="373" t="s">
        <v>2</v>
      </c>
      <c r="B36" s="367" t="s">
        <v>1</v>
      </c>
      <c r="C36" s="359"/>
      <c r="D36" s="367" t="s">
        <v>104</v>
      </c>
      <c r="E36" s="359"/>
      <c r="F36" s="130" t="s">
        <v>0</v>
      </c>
      <c r="H36" s="376" t="s">
        <v>19</v>
      </c>
      <c r="I36" s="377"/>
      <c r="J36" s="367" t="s">
        <v>104</v>
      </c>
      <c r="K36" s="360"/>
      <c r="L36" s="130" t="s">
        <v>0</v>
      </c>
      <c r="N36" s="358" t="s">
        <v>22</v>
      </c>
      <c r="O36" s="359"/>
      <c r="P36" s="130" t="s">
        <v>0</v>
      </c>
    </row>
    <row r="37" spans="1:16" x14ac:dyDescent="0.25">
      <c r="A37" s="374"/>
      <c r="B37" s="368" t="str">
        <f>B5</f>
        <v>jan-nov</v>
      </c>
      <c r="C37" s="362"/>
      <c r="D37" s="368" t="str">
        <f>B5</f>
        <v>jan-nov</v>
      </c>
      <c r="E37" s="362"/>
      <c r="F37" s="131" t="str">
        <f>F5</f>
        <v>2024/2023</v>
      </c>
      <c r="H37" s="356" t="str">
        <f>B5</f>
        <v>jan-nov</v>
      </c>
      <c r="I37" s="362"/>
      <c r="J37" s="368" t="str">
        <f>B5</f>
        <v>jan-nov</v>
      </c>
      <c r="K37" s="357"/>
      <c r="L37" s="131" t="str">
        <f>F37</f>
        <v>2024/2023</v>
      </c>
      <c r="N37" s="356" t="str">
        <f>B5</f>
        <v>jan-nov</v>
      </c>
      <c r="O37" s="357"/>
      <c r="P37" s="131" t="str">
        <f>P5</f>
        <v>2024/2023</v>
      </c>
    </row>
    <row r="38" spans="1:16" ht="19.5" customHeight="1" thickBot="1" x14ac:dyDescent="0.3">
      <c r="A38" s="375"/>
      <c r="B38" s="99">
        <f>B6</f>
        <v>2023</v>
      </c>
      <c r="C38" s="134">
        <f>C6</f>
        <v>2024</v>
      </c>
      <c r="D38" s="99">
        <f>B6</f>
        <v>2023</v>
      </c>
      <c r="E38" s="134">
        <f>C6</f>
        <v>2024</v>
      </c>
      <c r="F38" s="132" t="s">
        <v>1</v>
      </c>
      <c r="H38" s="25">
        <f>B6</f>
        <v>2023</v>
      </c>
      <c r="I38" s="134">
        <f>C6</f>
        <v>2024</v>
      </c>
      <c r="J38" s="99">
        <f>B6</f>
        <v>2023</v>
      </c>
      <c r="K38" s="134">
        <f>C6</f>
        <v>2024</v>
      </c>
      <c r="L38" s="259">
        <v>1000</v>
      </c>
      <c r="N38" s="25">
        <f>B6</f>
        <v>2023</v>
      </c>
      <c r="O38" s="134">
        <f>C6</f>
        <v>2024</v>
      </c>
      <c r="P38" s="132"/>
    </row>
    <row r="39" spans="1:16" ht="20.100000000000001" customHeight="1" x14ac:dyDescent="0.25">
      <c r="A39" s="38" t="s">
        <v>170</v>
      </c>
      <c r="B39" s="39">
        <v>116939.75999999998</v>
      </c>
      <c r="C39" s="147">
        <v>121495.72999999998</v>
      </c>
      <c r="D39" s="247">
        <f t="shared" ref="D39:D61" si="8">B39/$B$62</f>
        <v>0.21126549265392924</v>
      </c>
      <c r="E39" s="246">
        <f t="shared" ref="E39:E61" si="9">C39/$C$62</f>
        <v>0.22182623377103766</v>
      </c>
      <c r="F39" s="52">
        <f>(C39-B39)/B39</f>
        <v>3.895997392161573E-2</v>
      </c>
      <c r="H39" s="39">
        <v>28089.920999999998</v>
      </c>
      <c r="I39" s="147">
        <v>29413.219999999994</v>
      </c>
      <c r="J39" s="247">
        <f t="shared" ref="J39:J61" si="10">H39/$H$62</f>
        <v>0.1964362778503228</v>
      </c>
      <c r="K39" s="246">
        <f t="shared" ref="K39:K61" si="11">I39/$I$62</f>
        <v>0.21138986188331152</v>
      </c>
      <c r="L39" s="52">
        <f>(I39-H39)/H39</f>
        <v>4.7109388452890116E-2</v>
      </c>
      <c r="N39" s="27">
        <f t="shared" ref="N39:O62" si="12">(H39/B39)*10</f>
        <v>2.4020847143862794</v>
      </c>
      <c r="O39" s="151">
        <f t="shared" si="12"/>
        <v>2.4209262333746215</v>
      </c>
      <c r="P39" s="61">
        <f t="shared" si="7"/>
        <v>7.8438195270544818E-3</v>
      </c>
    </row>
    <row r="40" spans="1:16" ht="20.100000000000001" customHeight="1" x14ac:dyDescent="0.25">
      <c r="A40" s="38" t="s">
        <v>167</v>
      </c>
      <c r="B40" s="19">
        <v>81605.68000000008</v>
      </c>
      <c r="C40" s="140">
        <v>88471.150000000038</v>
      </c>
      <c r="D40" s="247">
        <f t="shared" si="8"/>
        <v>0.14743030247846345</v>
      </c>
      <c r="E40" s="215">
        <f t="shared" si="9"/>
        <v>0.16153013774140498</v>
      </c>
      <c r="F40" s="52">
        <f t="shared" ref="F40:F62" si="13">(C40-B40)/B40</f>
        <v>8.412980567038901E-2</v>
      </c>
      <c r="H40" s="19">
        <v>22004.739000000005</v>
      </c>
      <c r="I40" s="140">
        <v>22378.991000000002</v>
      </c>
      <c r="J40" s="247">
        <f t="shared" si="10"/>
        <v>0.15388185051242528</v>
      </c>
      <c r="K40" s="215">
        <f t="shared" si="11"/>
        <v>0.16083556361995976</v>
      </c>
      <c r="L40" s="52">
        <f t="shared" ref="L40:L62" si="14">(I40-H40)/H40</f>
        <v>1.7007790912675524E-2</v>
      </c>
      <c r="N40" s="27">
        <f t="shared" si="12"/>
        <v>2.6964714956115783</v>
      </c>
      <c r="O40" s="152">
        <f t="shared" si="12"/>
        <v>2.5295241443114498</v>
      </c>
      <c r="P40" s="52">
        <f t="shared" si="7"/>
        <v>-6.1913263897589874E-2</v>
      </c>
    </row>
    <row r="41" spans="1:16" ht="20.100000000000001" customHeight="1" x14ac:dyDescent="0.25">
      <c r="A41" s="38" t="s">
        <v>175</v>
      </c>
      <c r="B41" s="19">
        <v>65888.379999999976</v>
      </c>
      <c r="C41" s="140">
        <v>67312.900000000009</v>
      </c>
      <c r="D41" s="247">
        <f t="shared" si="8"/>
        <v>0.11903514305886463</v>
      </c>
      <c r="E41" s="215">
        <f t="shared" si="9"/>
        <v>0.12289952158159373</v>
      </c>
      <c r="F41" s="52">
        <f t="shared" si="13"/>
        <v>2.1620200709139208E-2</v>
      </c>
      <c r="H41" s="19">
        <v>16900.333999999992</v>
      </c>
      <c r="I41" s="140">
        <v>16867.971000000001</v>
      </c>
      <c r="J41" s="247">
        <f t="shared" si="10"/>
        <v>0.11818611755395311</v>
      </c>
      <c r="K41" s="215">
        <f t="shared" si="11"/>
        <v>0.12122841565601132</v>
      </c>
      <c r="L41" s="52">
        <f t="shared" si="14"/>
        <v>-1.9149325687877112E-3</v>
      </c>
      <c r="N41" s="27">
        <f t="shared" si="12"/>
        <v>2.5649946166531938</v>
      </c>
      <c r="O41" s="152">
        <f t="shared" si="12"/>
        <v>2.5059046631477773</v>
      </c>
      <c r="P41" s="52">
        <f t="shared" si="7"/>
        <v>-2.3037067260015216E-2</v>
      </c>
    </row>
    <row r="42" spans="1:16" ht="20.100000000000001" customHeight="1" x14ac:dyDescent="0.25">
      <c r="A42" s="38" t="s">
        <v>162</v>
      </c>
      <c r="B42" s="19">
        <v>66761.510000000009</v>
      </c>
      <c r="C42" s="140">
        <v>52265.98</v>
      </c>
      <c r="D42" s="247">
        <f t="shared" si="8"/>
        <v>0.12061255556254116</v>
      </c>
      <c r="E42" s="215">
        <f t="shared" si="9"/>
        <v>9.5426938031092784E-2</v>
      </c>
      <c r="F42" s="52">
        <f t="shared" si="13"/>
        <v>-0.21712405845823446</v>
      </c>
      <c r="H42" s="19">
        <v>15380.756000000008</v>
      </c>
      <c r="I42" s="140">
        <v>12916.058000000006</v>
      </c>
      <c r="J42" s="247">
        <f t="shared" si="10"/>
        <v>0.10755952140855154</v>
      </c>
      <c r="K42" s="215">
        <f t="shared" si="11"/>
        <v>9.2826413316761738E-2</v>
      </c>
      <c r="L42" s="52">
        <f t="shared" si="14"/>
        <v>-0.16024556920349045</v>
      </c>
      <c r="N42" s="27">
        <f t="shared" si="12"/>
        <v>2.3038358479309422</v>
      </c>
      <c r="O42" s="152">
        <f t="shared" si="12"/>
        <v>2.4712170325707095</v>
      </c>
      <c r="P42" s="52">
        <f t="shared" si="7"/>
        <v>7.2653259905687745E-2</v>
      </c>
    </row>
    <row r="43" spans="1:16" ht="20.100000000000001" customHeight="1" x14ac:dyDescent="0.25">
      <c r="A43" s="38" t="s">
        <v>165</v>
      </c>
      <c r="B43" s="19">
        <v>48406.170000000006</v>
      </c>
      <c r="C43" s="140">
        <v>48500.750000000015</v>
      </c>
      <c r="D43" s="247">
        <f t="shared" si="8"/>
        <v>8.7451465203450499E-2</v>
      </c>
      <c r="E43" s="215">
        <f t="shared" si="9"/>
        <v>8.8552401862770483E-2</v>
      </c>
      <c r="F43" s="52">
        <f t="shared" si="13"/>
        <v>1.9538831516727933E-3</v>
      </c>
      <c r="H43" s="19">
        <v>13180.011000000002</v>
      </c>
      <c r="I43" s="140">
        <v>12767.652999999997</v>
      </c>
      <c r="J43" s="247">
        <f t="shared" si="10"/>
        <v>9.2169440521613133E-2</v>
      </c>
      <c r="K43" s="215">
        <f t="shared" si="11"/>
        <v>9.1759841467341827E-2</v>
      </c>
      <c r="L43" s="52">
        <f t="shared" si="14"/>
        <v>-3.1286620322244461E-2</v>
      </c>
      <c r="N43" s="27">
        <f t="shared" si="12"/>
        <v>2.7227956684034287</v>
      </c>
      <c r="O43" s="152">
        <f t="shared" si="12"/>
        <v>2.6324650649732204</v>
      </c>
      <c r="P43" s="52">
        <f t="shared" si="7"/>
        <v>-3.317568206767995E-2</v>
      </c>
    </row>
    <row r="44" spans="1:16" ht="20.100000000000001" customHeight="1" x14ac:dyDescent="0.25">
      <c r="A44" s="38" t="s">
        <v>178</v>
      </c>
      <c r="B44" s="19">
        <v>40007.660000000003</v>
      </c>
      <c r="C44" s="140">
        <v>43292.69999999999</v>
      </c>
      <c r="D44" s="247">
        <f t="shared" si="8"/>
        <v>7.2278564620201893E-2</v>
      </c>
      <c r="E44" s="215">
        <f t="shared" si="9"/>
        <v>7.90435728957668E-2</v>
      </c>
      <c r="F44" s="52">
        <f t="shared" si="13"/>
        <v>8.211027588216821E-2</v>
      </c>
      <c r="H44" s="19">
        <v>9019.0160000000014</v>
      </c>
      <c r="I44" s="140">
        <v>9594.5959999999995</v>
      </c>
      <c r="J44" s="247">
        <f t="shared" si="10"/>
        <v>6.3071089908458888E-2</v>
      </c>
      <c r="K44" s="215">
        <f t="shared" si="11"/>
        <v>6.8955399077903531E-2</v>
      </c>
      <c r="L44" s="52">
        <f t="shared" si="14"/>
        <v>6.381849195078465E-2</v>
      </c>
      <c r="N44" s="27">
        <f t="shared" si="12"/>
        <v>2.2543222972800709</v>
      </c>
      <c r="O44" s="152">
        <f t="shared" si="12"/>
        <v>2.2162156668445263</v>
      </c>
      <c r="P44" s="52">
        <f t="shared" si="7"/>
        <v>-1.6903807623923957E-2</v>
      </c>
    </row>
    <row r="45" spans="1:16" ht="20.100000000000001" customHeight="1" x14ac:dyDescent="0.25">
      <c r="A45" s="38" t="s">
        <v>173</v>
      </c>
      <c r="B45" s="19">
        <v>37959.660000000003</v>
      </c>
      <c r="C45" s="140">
        <v>40349.910000000033</v>
      </c>
      <c r="D45" s="247">
        <f t="shared" si="8"/>
        <v>6.8578610652832314E-2</v>
      </c>
      <c r="E45" s="215">
        <f t="shared" si="9"/>
        <v>7.3670643143593104E-2</v>
      </c>
      <c r="F45" s="52">
        <f t="shared" si="13"/>
        <v>6.2968161464039163E-2</v>
      </c>
      <c r="H45" s="19">
        <v>8618.1850000000013</v>
      </c>
      <c r="I45" s="140">
        <v>9325.5070000000051</v>
      </c>
      <c r="J45" s="247">
        <f t="shared" si="10"/>
        <v>6.0268029348515599E-2</v>
      </c>
      <c r="K45" s="215">
        <f t="shared" si="11"/>
        <v>6.7021483425543218E-2</v>
      </c>
      <c r="L45" s="52">
        <f t="shared" si="14"/>
        <v>8.2073197546815677E-2</v>
      </c>
      <c r="N45" s="27">
        <f t="shared" si="12"/>
        <v>2.2703535806168968</v>
      </c>
      <c r="O45" s="152">
        <f t="shared" si="12"/>
        <v>2.3111593061793689</v>
      </c>
      <c r="P45" s="52">
        <f t="shared" si="7"/>
        <v>1.7973290993460331E-2</v>
      </c>
    </row>
    <row r="46" spans="1:16" ht="20.100000000000001" customHeight="1" x14ac:dyDescent="0.25">
      <c r="A46" s="38" t="s">
        <v>169</v>
      </c>
      <c r="B46" s="19">
        <v>21816.23</v>
      </c>
      <c r="C46" s="140">
        <v>18869.730000000003</v>
      </c>
      <c r="D46" s="247">
        <f t="shared" si="8"/>
        <v>3.9413597041771178E-2</v>
      </c>
      <c r="E46" s="215">
        <f t="shared" si="9"/>
        <v>3.4452248965262923E-2</v>
      </c>
      <c r="F46" s="52">
        <f t="shared" si="13"/>
        <v>-0.13505999890906892</v>
      </c>
      <c r="H46" s="19">
        <v>6999.295000000001</v>
      </c>
      <c r="I46" s="140">
        <v>5962.1949999999988</v>
      </c>
      <c r="J46" s="247">
        <f t="shared" si="10"/>
        <v>4.8946932153222343E-2</v>
      </c>
      <c r="K46" s="215">
        <f t="shared" si="11"/>
        <v>4.2849697434397545E-2</v>
      </c>
      <c r="L46" s="52">
        <f t="shared" si="14"/>
        <v>-0.14817206590092316</v>
      </c>
      <c r="N46" s="27">
        <f t="shared" si="12"/>
        <v>3.2082972172552275</v>
      </c>
      <c r="O46" s="152">
        <f t="shared" si="12"/>
        <v>3.1596610020387139</v>
      </c>
      <c r="P46" s="52">
        <f t="shared" si="7"/>
        <v>-1.5159510457738399E-2</v>
      </c>
    </row>
    <row r="47" spans="1:16" ht="20.100000000000001" customHeight="1" x14ac:dyDescent="0.25">
      <c r="A47" s="38" t="s">
        <v>179</v>
      </c>
      <c r="B47" s="19">
        <v>13781.690000000002</v>
      </c>
      <c r="C47" s="140">
        <v>14451.639999999998</v>
      </c>
      <c r="D47" s="247">
        <f t="shared" si="8"/>
        <v>2.4898251265897339E-2</v>
      </c>
      <c r="E47" s="215">
        <f t="shared" si="9"/>
        <v>2.6385724609538776E-2</v>
      </c>
      <c r="F47" s="52">
        <f t="shared" si="13"/>
        <v>4.8611599883613341E-2</v>
      </c>
      <c r="H47" s="19">
        <v>5193.6359999999995</v>
      </c>
      <c r="I47" s="140">
        <v>5206.8849999999966</v>
      </c>
      <c r="J47" s="247">
        <f t="shared" si="10"/>
        <v>3.6319736333521167E-2</v>
      </c>
      <c r="K47" s="215">
        <f t="shared" si="11"/>
        <v>3.7421360224833798E-2</v>
      </c>
      <c r="L47" s="52">
        <f t="shared" si="14"/>
        <v>2.5510066550672918E-3</v>
      </c>
      <c r="N47" s="27">
        <f t="shared" si="12"/>
        <v>3.7685044432141481</v>
      </c>
      <c r="O47" s="152">
        <f t="shared" si="12"/>
        <v>3.6029717042494811</v>
      </c>
      <c r="P47" s="52">
        <f t="shared" si="7"/>
        <v>-4.3925313465594473E-2</v>
      </c>
    </row>
    <row r="48" spans="1:16" ht="20.100000000000001" customHeight="1" x14ac:dyDescent="0.25">
      <c r="A48" s="38" t="s">
        <v>181</v>
      </c>
      <c r="B48" s="19">
        <v>15124.310000000005</v>
      </c>
      <c r="C48" s="140">
        <v>14390.03</v>
      </c>
      <c r="D48" s="247">
        <f t="shared" si="8"/>
        <v>2.7323852923939216E-2</v>
      </c>
      <c r="E48" s="215">
        <f t="shared" si="9"/>
        <v>2.6273237411325038E-2</v>
      </c>
      <c r="F48" s="52">
        <f t="shared" si="13"/>
        <v>-4.8549652843667183E-2</v>
      </c>
      <c r="H48" s="19">
        <v>4682.9679999999998</v>
      </c>
      <c r="I48" s="140">
        <v>4397.3120000000008</v>
      </c>
      <c r="J48" s="247">
        <f t="shared" si="10"/>
        <v>3.2748572102149043E-2</v>
      </c>
      <c r="K48" s="215">
        <f t="shared" si="11"/>
        <v>3.1603040277053268E-2</v>
      </c>
      <c r="L48" s="52">
        <f t="shared" si="14"/>
        <v>-6.0998922051143434E-2</v>
      </c>
      <c r="N48" s="27">
        <f t="shared" si="12"/>
        <v>3.0963184436182534</v>
      </c>
      <c r="O48" s="152">
        <f t="shared" si="12"/>
        <v>3.0558046091634283</v>
      </c>
      <c r="P48" s="52">
        <f t="shared" si="7"/>
        <v>-1.3084518014717484E-2</v>
      </c>
    </row>
    <row r="49" spans="1:16" ht="20.100000000000001" customHeight="1" x14ac:dyDescent="0.25">
      <c r="A49" s="38" t="s">
        <v>174</v>
      </c>
      <c r="B49" s="19">
        <v>14148.05</v>
      </c>
      <c r="C49" s="140">
        <v>9352.4499999999971</v>
      </c>
      <c r="D49" s="247">
        <f t="shared" si="8"/>
        <v>2.5560123890646123E-2</v>
      </c>
      <c r="E49" s="215">
        <f t="shared" si="9"/>
        <v>1.7075651630159682E-2</v>
      </c>
      <c r="F49" s="52">
        <f t="shared" si="13"/>
        <v>-0.33895837235520104</v>
      </c>
      <c r="H49" s="19">
        <v>4458.2349999999988</v>
      </c>
      <c r="I49" s="140">
        <v>2902.2130000000006</v>
      </c>
      <c r="J49" s="247">
        <f t="shared" si="10"/>
        <v>3.1176986549091176E-2</v>
      </c>
      <c r="K49" s="215">
        <f t="shared" si="11"/>
        <v>2.0857913728111084E-2</v>
      </c>
      <c r="L49" s="52">
        <f t="shared" si="14"/>
        <v>-0.34902197842868277</v>
      </c>
      <c r="N49" s="27">
        <f t="shared" si="12"/>
        <v>3.1511303677892002</v>
      </c>
      <c r="O49" s="152">
        <f t="shared" si="12"/>
        <v>3.1031579960331266</v>
      </c>
      <c r="P49" s="52">
        <f t="shared" si="7"/>
        <v>-1.5223861331300778E-2</v>
      </c>
    </row>
    <row r="50" spans="1:16" ht="20.100000000000001" customHeight="1" x14ac:dyDescent="0.25">
      <c r="A50" s="38" t="s">
        <v>187</v>
      </c>
      <c r="B50" s="19">
        <v>14037.130000000001</v>
      </c>
      <c r="C50" s="140">
        <v>10489.720000000003</v>
      </c>
      <c r="D50" s="247">
        <f t="shared" si="8"/>
        <v>2.5359733805655583E-2</v>
      </c>
      <c r="E50" s="215">
        <f t="shared" si="9"/>
        <v>1.9152072923984489E-2</v>
      </c>
      <c r="F50" s="52">
        <f t="shared" si="13"/>
        <v>-0.25271618913552824</v>
      </c>
      <c r="H50" s="19">
        <v>3316.8410000000013</v>
      </c>
      <c r="I50" s="140">
        <v>2312.1770000000001</v>
      </c>
      <c r="J50" s="247">
        <f t="shared" si="10"/>
        <v>2.3195077702829525E-2</v>
      </c>
      <c r="K50" s="215">
        <f t="shared" si="11"/>
        <v>1.6617384178942995E-2</v>
      </c>
      <c r="L50" s="52">
        <f t="shared" si="14"/>
        <v>-0.30289784768097139</v>
      </c>
      <c r="N50" s="27">
        <f t="shared" si="12"/>
        <v>2.3629053802308602</v>
      </c>
      <c r="O50" s="152">
        <f t="shared" si="12"/>
        <v>2.2042313808185532</v>
      </c>
      <c r="P50" s="52">
        <f t="shared" si="7"/>
        <v>-6.7152075042803544E-2</v>
      </c>
    </row>
    <row r="51" spans="1:16" ht="20.100000000000001" customHeight="1" x14ac:dyDescent="0.25">
      <c r="A51" s="38" t="s">
        <v>190</v>
      </c>
      <c r="B51" s="19">
        <v>4580.5999999999976</v>
      </c>
      <c r="C51" s="140">
        <v>4665.03</v>
      </c>
      <c r="D51" s="247">
        <f t="shared" si="8"/>
        <v>8.2753950893228092E-3</v>
      </c>
      <c r="E51" s="215">
        <f t="shared" si="9"/>
        <v>8.5173860458215601E-3</v>
      </c>
      <c r="F51" s="52">
        <f t="shared" si="13"/>
        <v>1.8432083133214459E-2</v>
      </c>
      <c r="H51" s="19">
        <v>1167.7690000000002</v>
      </c>
      <c r="I51" s="140">
        <v>1163.8360000000002</v>
      </c>
      <c r="J51" s="247">
        <f t="shared" si="10"/>
        <v>8.1663524703039815E-3</v>
      </c>
      <c r="K51" s="215">
        <f t="shared" si="11"/>
        <v>8.3643725948680855E-3</v>
      </c>
      <c r="L51" s="52">
        <f t="shared" si="14"/>
        <v>-3.3679606154984349E-3</v>
      </c>
      <c r="N51" s="27">
        <f t="shared" si="12"/>
        <v>2.5493799938872659</v>
      </c>
      <c r="O51" s="152">
        <f t="shared" si="12"/>
        <v>2.4948092509587299</v>
      </c>
      <c r="P51" s="52">
        <f t="shared" si="7"/>
        <v>-2.140549586934162E-2</v>
      </c>
    </row>
    <row r="52" spans="1:16" ht="20.100000000000001" customHeight="1" x14ac:dyDescent="0.25">
      <c r="A52" s="38" t="s">
        <v>191</v>
      </c>
      <c r="B52" s="19">
        <v>4096.5999999999985</v>
      </c>
      <c r="C52" s="140">
        <v>3815.71</v>
      </c>
      <c r="D52" s="247">
        <f t="shared" si="8"/>
        <v>7.4009919056280465E-3</v>
      </c>
      <c r="E52" s="215">
        <f t="shared" si="9"/>
        <v>6.9667022739193073E-3</v>
      </c>
      <c r="F52" s="52">
        <f t="shared" si="13"/>
        <v>-6.8566616218327048E-2</v>
      </c>
      <c r="H52" s="19">
        <v>1070.509</v>
      </c>
      <c r="I52" s="140">
        <v>974.70100000000014</v>
      </c>
      <c r="J52" s="247">
        <f t="shared" si="10"/>
        <v>7.4862013091909815E-3</v>
      </c>
      <c r="K52" s="215">
        <f t="shared" si="11"/>
        <v>7.0050783208205599E-3</v>
      </c>
      <c r="L52" s="52">
        <f t="shared" si="14"/>
        <v>-8.9497612817827671E-2</v>
      </c>
      <c r="N52" s="27">
        <f t="shared" si="12"/>
        <v>2.6131645755016364</v>
      </c>
      <c r="O52" s="152">
        <f t="shared" si="12"/>
        <v>2.5544420304478073</v>
      </c>
      <c r="P52" s="52">
        <f t="shared" si="7"/>
        <v>-2.2471812760800357E-2</v>
      </c>
    </row>
    <row r="53" spans="1:16" ht="20.100000000000001" customHeight="1" x14ac:dyDescent="0.25">
      <c r="A53" s="38" t="s">
        <v>188</v>
      </c>
      <c r="B53" s="19">
        <v>2060.7199999999998</v>
      </c>
      <c r="C53" s="140">
        <v>2426.8999999999996</v>
      </c>
      <c r="D53" s="247">
        <f t="shared" si="8"/>
        <v>3.7229341502137948E-3</v>
      </c>
      <c r="E53" s="215">
        <f t="shared" si="9"/>
        <v>4.4310206353666195E-3</v>
      </c>
      <c r="F53" s="52">
        <f t="shared" si="13"/>
        <v>0.17769517450211569</v>
      </c>
      <c r="H53" s="19">
        <v>598.22900000000016</v>
      </c>
      <c r="I53" s="140">
        <v>688.86800000000005</v>
      </c>
      <c r="J53" s="247">
        <f t="shared" si="10"/>
        <v>4.1834890906998568E-3</v>
      </c>
      <c r="K53" s="215">
        <f t="shared" si="11"/>
        <v>4.950825219946442E-3</v>
      </c>
      <c r="L53" s="52">
        <f t="shared" si="14"/>
        <v>0.15151221355032918</v>
      </c>
      <c r="N53" s="27">
        <f t="shared" ref="N53:N54" si="15">(H53/B53)*10</f>
        <v>2.9030096277029398</v>
      </c>
      <c r="O53" s="152">
        <f t="shared" ref="O53:O54" si="16">(I53/C53)*10</f>
        <v>2.8384688285467066</v>
      </c>
      <c r="P53" s="52">
        <f t="shared" ref="P53:P54" si="17">(O53-N53)/N53</f>
        <v>-2.223237516690647E-2</v>
      </c>
    </row>
    <row r="54" spans="1:16" ht="20.100000000000001" customHeight="1" x14ac:dyDescent="0.25">
      <c r="A54" s="38" t="s">
        <v>189</v>
      </c>
      <c r="B54" s="19">
        <v>1727.1200000000001</v>
      </c>
      <c r="C54" s="140">
        <v>1085.26</v>
      </c>
      <c r="D54" s="247">
        <f t="shared" si="8"/>
        <v>3.1202463359977337E-3</v>
      </c>
      <c r="E54" s="215">
        <f t="shared" si="9"/>
        <v>1.9814617226659435E-3</v>
      </c>
      <c r="F54" s="52">
        <f t="shared" si="13"/>
        <v>-0.37163601834267457</v>
      </c>
      <c r="H54" s="19">
        <v>667.99999999999977</v>
      </c>
      <c r="I54" s="140">
        <v>451.45400000000006</v>
      </c>
      <c r="J54" s="247">
        <f t="shared" si="10"/>
        <v>4.6714062885408469E-3</v>
      </c>
      <c r="K54" s="215">
        <f t="shared" si="11"/>
        <v>3.2445546154643576E-3</v>
      </c>
      <c r="L54" s="52">
        <f t="shared" si="14"/>
        <v>-0.32417065868263439</v>
      </c>
      <c r="N54" s="27">
        <f t="shared" si="15"/>
        <v>3.8677104080781866</v>
      </c>
      <c r="O54" s="152">
        <f t="shared" si="16"/>
        <v>4.1598695243536117</v>
      </c>
      <c r="P54" s="52">
        <f t="shared" si="17"/>
        <v>7.5538001931379106E-2</v>
      </c>
    </row>
    <row r="55" spans="1:16" ht="20.100000000000001" customHeight="1" x14ac:dyDescent="0.25">
      <c r="A55" s="38" t="s">
        <v>192</v>
      </c>
      <c r="B55" s="19">
        <v>663.75000000000023</v>
      </c>
      <c r="C55" s="140">
        <v>2413.7299999999996</v>
      </c>
      <c r="D55" s="247">
        <f t="shared" si="8"/>
        <v>1.1991427958210758E-3</v>
      </c>
      <c r="E55" s="215">
        <f t="shared" si="9"/>
        <v>4.4069749220006886E-3</v>
      </c>
      <c r="F55" s="52">
        <f t="shared" si="13"/>
        <v>2.6365047080979265</v>
      </c>
      <c r="H55" s="19">
        <v>167.08699999999999</v>
      </c>
      <c r="I55" s="140">
        <v>418.42900000000003</v>
      </c>
      <c r="J55" s="247">
        <f t="shared" si="10"/>
        <v>1.1684599738524322E-3</v>
      </c>
      <c r="K55" s="215">
        <f t="shared" si="11"/>
        <v>3.0072072529961761E-3</v>
      </c>
      <c r="L55" s="52">
        <f t="shared" si="14"/>
        <v>1.5042582606665993</v>
      </c>
      <c r="N55" s="27">
        <f t="shared" ref="N55" si="18">(H55/B55)*10</f>
        <v>2.5173182674199612</v>
      </c>
      <c r="O55" s="152">
        <f t="shared" ref="O55" si="19">(I55/C55)*10</f>
        <v>1.7335368910358662</v>
      </c>
      <c r="P55" s="52">
        <f t="shared" ref="P55" si="20">(O55-N55)/N55</f>
        <v>-0.31135569408448494</v>
      </c>
    </row>
    <row r="56" spans="1:16" ht="20.100000000000001" customHeight="1" x14ac:dyDescent="0.25">
      <c r="A56" s="38" t="s">
        <v>180</v>
      </c>
      <c r="B56" s="19">
        <v>2294.6699999999996</v>
      </c>
      <c r="C56" s="140">
        <v>1011.2299999999996</v>
      </c>
      <c r="D56" s="247">
        <f t="shared" si="8"/>
        <v>4.1455924659687332E-3</v>
      </c>
      <c r="E56" s="215">
        <f t="shared" si="9"/>
        <v>1.8462981569499302E-3</v>
      </c>
      <c r="F56" s="52">
        <f t="shared" si="13"/>
        <v>-0.55931353963750796</v>
      </c>
      <c r="H56" s="19">
        <v>852.01499999999999</v>
      </c>
      <c r="I56" s="140">
        <v>371.02499999999992</v>
      </c>
      <c r="J56" s="247">
        <f t="shared" si="10"/>
        <v>5.9582458516933105E-3</v>
      </c>
      <c r="K56" s="215">
        <f t="shared" si="11"/>
        <v>2.6665194597958216E-3</v>
      </c>
      <c r="L56" s="52">
        <f t="shared" si="14"/>
        <v>-0.56453231457192665</v>
      </c>
      <c r="N56" s="27">
        <f t="shared" ref="N56" si="21">(H56/B56)*10</f>
        <v>3.7130175580802471</v>
      </c>
      <c r="O56" s="152">
        <f t="shared" ref="O56" si="22">(I56/C56)*10</f>
        <v>3.6690466066077954</v>
      </c>
      <c r="P56" s="52">
        <f t="shared" si="7"/>
        <v>-1.1842376391881706E-2</v>
      </c>
    </row>
    <row r="57" spans="1:16" ht="20.100000000000001" customHeight="1" x14ac:dyDescent="0.25">
      <c r="A57" s="38" t="s">
        <v>194</v>
      </c>
      <c r="B57" s="19">
        <v>400.39</v>
      </c>
      <c r="C57" s="140">
        <v>1171.6000000000004</v>
      </c>
      <c r="D57" s="247">
        <f t="shared" si="8"/>
        <v>7.2335184032964268E-4</v>
      </c>
      <c r="E57" s="215">
        <f t="shared" si="9"/>
        <v>2.1391008184908872E-3</v>
      </c>
      <c r="F57" s="52">
        <f t="shared" si="13"/>
        <v>1.9261470066684991</v>
      </c>
      <c r="H57" s="19">
        <v>129.77600000000004</v>
      </c>
      <c r="I57" s="140">
        <v>359.95200000000006</v>
      </c>
      <c r="J57" s="247">
        <f t="shared" si="10"/>
        <v>9.0753955464322963E-4</v>
      </c>
      <c r="K57" s="215">
        <f t="shared" si="11"/>
        <v>2.5869389194594057E-3</v>
      </c>
      <c r="L57" s="52">
        <f t="shared" si="14"/>
        <v>1.773640734804586</v>
      </c>
      <c r="N57" s="27">
        <f t="shared" ref="N57" si="23">(H57/B57)*10</f>
        <v>3.241239791203578</v>
      </c>
      <c r="O57" s="152">
        <f t="shared" ref="O57" si="24">(I57/C57)*10</f>
        <v>3.0723113690679411</v>
      </c>
      <c r="P57" s="52">
        <f t="shared" ref="P57" si="25">(O57-N57)/N57</f>
        <v>-5.2118458681796029E-2</v>
      </c>
    </row>
    <row r="58" spans="1:16" ht="20.100000000000001" customHeight="1" x14ac:dyDescent="0.25">
      <c r="A58" s="38" t="s">
        <v>186</v>
      </c>
      <c r="B58" s="19">
        <v>397.82999999999981</v>
      </c>
      <c r="C58" s="140">
        <v>865.4899999999999</v>
      </c>
      <c r="D58" s="247">
        <f t="shared" si="8"/>
        <v>7.1872689787043039E-4</v>
      </c>
      <c r="E58" s="215">
        <f t="shared" si="9"/>
        <v>1.580206868722838E-3</v>
      </c>
      <c r="F58" s="52">
        <f t="shared" si="13"/>
        <v>1.1755272352512387</v>
      </c>
      <c r="H58" s="19">
        <v>154.24399999999994</v>
      </c>
      <c r="I58" s="140">
        <v>326.22000000000008</v>
      </c>
      <c r="J58" s="247">
        <f t="shared" si="10"/>
        <v>1.0786472927690036E-3</v>
      </c>
      <c r="K58" s="215">
        <f t="shared" si="11"/>
        <v>2.3445104189059856E-3</v>
      </c>
      <c r="L58" s="52">
        <f t="shared" si="14"/>
        <v>1.1149607115998041</v>
      </c>
      <c r="N58" s="27">
        <f t="shared" si="12"/>
        <v>3.877133448960612</v>
      </c>
      <c r="O58" s="152">
        <f t="shared" si="12"/>
        <v>3.7691943292239092</v>
      </c>
      <c r="P58" s="52">
        <f t="shared" si="7"/>
        <v>-2.7839928946897421E-2</v>
      </c>
    </row>
    <row r="59" spans="1:16" ht="20.100000000000001" customHeight="1" x14ac:dyDescent="0.25">
      <c r="A59" s="38" t="s">
        <v>193</v>
      </c>
      <c r="B59" s="19">
        <v>386.49000000000012</v>
      </c>
      <c r="C59" s="140">
        <v>563.33000000000004</v>
      </c>
      <c r="D59" s="247">
        <f t="shared" si="8"/>
        <v>6.9823984807064043E-4</v>
      </c>
      <c r="E59" s="215">
        <f t="shared" si="9"/>
        <v>1.0285248071700847E-3</v>
      </c>
      <c r="F59" s="52">
        <f>(C59-B59)/B59</f>
        <v>0.45755388237729272</v>
      </c>
      <c r="H59" s="19">
        <v>133.15699999999995</v>
      </c>
      <c r="I59" s="140">
        <v>155.44800000000004</v>
      </c>
      <c r="J59" s="247">
        <f t="shared" si="10"/>
        <v>9.3118330413657728E-4</v>
      </c>
      <c r="K59" s="215">
        <f t="shared" si="11"/>
        <v>1.1171891839804355E-3</v>
      </c>
      <c r="L59" s="52">
        <f>(I59-H59)/H59</f>
        <v>0.16740389164670344</v>
      </c>
      <c r="N59" s="27">
        <f t="shared" si="12"/>
        <v>3.4452896582059021</v>
      </c>
      <c r="O59" s="152">
        <f t="shared" si="12"/>
        <v>2.7594482807590581</v>
      </c>
      <c r="P59" s="52">
        <f>(O59-N59)/N59</f>
        <v>-0.19906639077887822</v>
      </c>
    </row>
    <row r="60" spans="1:16" ht="20.100000000000001" customHeight="1" x14ac:dyDescent="0.25">
      <c r="A60" s="38" t="s">
        <v>215</v>
      </c>
      <c r="B60" s="19">
        <v>119.99</v>
      </c>
      <c r="C60" s="140">
        <v>183.04000000000002</v>
      </c>
      <c r="D60" s="247">
        <f t="shared" si="8"/>
        <v>2.1677611159408034E-4</v>
      </c>
      <c r="E60" s="215">
        <f t="shared" si="9"/>
        <v>3.3419342251329116E-4</v>
      </c>
      <c r="F60" s="52">
        <f>(C60-B60)/B60</f>
        <v>0.52546045503792005</v>
      </c>
      <c r="H60" s="19">
        <v>70.867999999999995</v>
      </c>
      <c r="I60" s="140">
        <v>73.324999999999989</v>
      </c>
      <c r="J60" s="247">
        <f t="shared" si="10"/>
        <v>4.9558865397651621E-4</v>
      </c>
      <c r="K60" s="215">
        <f t="shared" si="11"/>
        <v>5.26979420226477E-4</v>
      </c>
      <c r="L60" s="52">
        <f>(I60-H60)/H60</f>
        <v>3.467009087317257E-2</v>
      </c>
      <c r="N60" s="27">
        <f t="shared" si="12"/>
        <v>5.9061588465705475</v>
      </c>
      <c r="O60" s="152">
        <f t="shared" si="12"/>
        <v>4.0059549825174816</v>
      </c>
      <c r="P60" s="52">
        <f>(O60-N60)/N60</f>
        <v>-0.32173260378129392</v>
      </c>
    </row>
    <row r="61" spans="1:16" ht="20.100000000000001" customHeight="1" thickBot="1" x14ac:dyDescent="0.3">
      <c r="A61" s="8" t="s">
        <v>17</v>
      </c>
      <c r="B61" s="19">
        <f>B62-SUM(B39:B60)</f>
        <v>316.01000000012573</v>
      </c>
      <c r="C61" s="140">
        <f>C62-SUM(C39:C60)</f>
        <v>262.76000000012573</v>
      </c>
      <c r="D61" s="247">
        <f t="shared" si="8"/>
        <v>5.7090940099068746E-4</v>
      </c>
      <c r="E61" s="215">
        <f t="shared" si="9"/>
        <v>4.7974575884852705E-4</v>
      </c>
      <c r="F61" s="52">
        <f t="shared" si="13"/>
        <v>-0.16850732571747354</v>
      </c>
      <c r="H61" s="19">
        <f>H62-SUM(H39:H60)</f>
        <v>142.03300000002491</v>
      </c>
      <c r="I61" s="140">
        <f>I62-SUM(I39:I60)</f>
        <v>114.01999999998952</v>
      </c>
      <c r="J61" s="247">
        <f t="shared" si="10"/>
        <v>9.932542655395791E-4</v>
      </c>
      <c r="K61" s="215">
        <f t="shared" si="11"/>
        <v>8.1945030336471052E-4</v>
      </c>
      <c r="L61" s="52">
        <f t="shared" si="14"/>
        <v>-0.19722881302254036</v>
      </c>
      <c r="N61" s="27">
        <f t="shared" si="12"/>
        <v>4.494572956551008</v>
      </c>
      <c r="O61" s="152">
        <f t="shared" si="12"/>
        <v>4.3393210534303153</v>
      </c>
      <c r="P61" s="52">
        <f t="shared" si="7"/>
        <v>-3.4542080998909416E-2</v>
      </c>
    </row>
    <row r="62" spans="1:16" ht="26.25" customHeight="1" thickBot="1" x14ac:dyDescent="0.3">
      <c r="A62" s="12" t="s">
        <v>18</v>
      </c>
      <c r="B62" s="17">
        <v>553520.4</v>
      </c>
      <c r="C62" s="145">
        <v>547706.77000000014</v>
      </c>
      <c r="D62" s="253">
        <f>SUM(D39:D61)</f>
        <v>1.0000000000000002</v>
      </c>
      <c r="E62" s="254">
        <f>SUM(E39:E61)</f>
        <v>1</v>
      </c>
      <c r="F62" s="57">
        <f t="shared" si="13"/>
        <v>-1.0503009464510953E-2</v>
      </c>
      <c r="G62" s="1"/>
      <c r="H62" s="17">
        <v>142997.62400000004</v>
      </c>
      <c r="I62" s="145">
        <v>139142.05599999998</v>
      </c>
      <c r="J62" s="253">
        <f>SUM(J39:J61)</f>
        <v>0.99999999999999978</v>
      </c>
      <c r="K62" s="254">
        <f>SUM(K39:K61)</f>
        <v>1</v>
      </c>
      <c r="L62" s="57">
        <f t="shared" si="14"/>
        <v>-2.6962461977690318E-2</v>
      </c>
      <c r="M62" s="1"/>
      <c r="N62" s="29">
        <f t="shared" si="12"/>
        <v>2.583421026578244</v>
      </c>
      <c r="O62" s="146">
        <f t="shared" si="12"/>
        <v>2.5404479846031469</v>
      </c>
      <c r="P62" s="57">
        <f t="shared" si="7"/>
        <v>-1.6634161266394561E-2</v>
      </c>
    </row>
    <row r="64" spans="1:16" ht="15.75" thickBot="1" x14ac:dyDescent="0.3"/>
    <row r="65" spans="1:16" x14ac:dyDescent="0.25">
      <c r="A65" s="373" t="s">
        <v>15</v>
      </c>
      <c r="B65" s="367" t="s">
        <v>1</v>
      </c>
      <c r="C65" s="359"/>
      <c r="D65" s="367" t="s">
        <v>104</v>
      </c>
      <c r="E65" s="359"/>
      <c r="F65" s="130" t="s">
        <v>0</v>
      </c>
      <c r="H65" s="376" t="s">
        <v>19</v>
      </c>
      <c r="I65" s="377"/>
      <c r="J65" s="367" t="s">
        <v>104</v>
      </c>
      <c r="K65" s="360"/>
      <c r="L65" s="130" t="s">
        <v>0</v>
      </c>
      <c r="N65" s="358" t="s">
        <v>22</v>
      </c>
      <c r="O65" s="359"/>
      <c r="P65" s="130" t="s">
        <v>0</v>
      </c>
    </row>
    <row r="66" spans="1:16" x14ac:dyDescent="0.25">
      <c r="A66" s="374"/>
      <c r="B66" s="368" t="str">
        <f>B5</f>
        <v>jan-nov</v>
      </c>
      <c r="C66" s="362"/>
      <c r="D66" s="368" t="str">
        <f>B5</f>
        <v>jan-nov</v>
      </c>
      <c r="E66" s="362"/>
      <c r="F66" s="131" t="str">
        <f>F37</f>
        <v>2024/2023</v>
      </c>
      <c r="H66" s="356" t="str">
        <f>B5</f>
        <v>jan-nov</v>
      </c>
      <c r="I66" s="362"/>
      <c r="J66" s="368" t="str">
        <f>B5</f>
        <v>jan-nov</v>
      </c>
      <c r="K66" s="357"/>
      <c r="L66" s="131" t="str">
        <f>F66</f>
        <v>2024/2023</v>
      </c>
      <c r="N66" s="356" t="str">
        <f>B5</f>
        <v>jan-nov</v>
      </c>
      <c r="O66" s="357"/>
      <c r="P66" s="131" t="str">
        <f>P37</f>
        <v>2024/2023</v>
      </c>
    </row>
    <row r="67" spans="1:16" ht="19.5" customHeight="1" thickBot="1" x14ac:dyDescent="0.3">
      <c r="A67" s="375"/>
      <c r="B67" s="99">
        <f>B6</f>
        <v>2023</v>
      </c>
      <c r="C67" s="134">
        <f>C6</f>
        <v>2024</v>
      </c>
      <c r="D67" s="99">
        <f>B6</f>
        <v>2023</v>
      </c>
      <c r="E67" s="134">
        <f>C6</f>
        <v>2024</v>
      </c>
      <c r="F67" s="132" t="s">
        <v>1</v>
      </c>
      <c r="H67" s="25">
        <f>B6</f>
        <v>2023</v>
      </c>
      <c r="I67" s="134">
        <f>C6</f>
        <v>2024</v>
      </c>
      <c r="J67" s="99">
        <f>B6</f>
        <v>2023</v>
      </c>
      <c r="K67" s="134">
        <f>C6</f>
        <v>2024</v>
      </c>
      <c r="L67" s="259">
        <v>1000</v>
      </c>
      <c r="N67" s="25">
        <f>B6</f>
        <v>2023</v>
      </c>
      <c r="O67" s="134">
        <f>C6</f>
        <v>2024</v>
      </c>
      <c r="P67" s="132" t="s">
        <v>23</v>
      </c>
    </row>
    <row r="68" spans="1:16" ht="20.100000000000001" customHeight="1" x14ac:dyDescent="0.25">
      <c r="A68" s="38" t="s">
        <v>163</v>
      </c>
      <c r="B68" s="39">
        <v>173214.37000000017</v>
      </c>
      <c r="C68" s="147">
        <v>196678.51999999993</v>
      </c>
      <c r="D68" s="247">
        <f>B68/$B$96</f>
        <v>0.21358440209565663</v>
      </c>
      <c r="E68" s="246">
        <f>C68/$C$96</f>
        <v>0.20836832474208339</v>
      </c>
      <c r="F68" s="61">
        <f t="shared" ref="F68:F87" si="26">(C68-B68)/B68</f>
        <v>0.1354630681045674</v>
      </c>
      <c r="H68" s="19">
        <v>57061.165000000015</v>
      </c>
      <c r="I68" s="147">
        <v>63130.845000000023</v>
      </c>
      <c r="J68" s="245">
        <f>H68/$H$96</f>
        <v>0.21476275697945985</v>
      </c>
      <c r="K68" s="246">
        <f>I68/$I$96</f>
        <v>0.21373115921401328</v>
      </c>
      <c r="L68" s="61">
        <f>(I68-H68)/H68</f>
        <v>0.10637146998313136</v>
      </c>
      <c r="N68" s="41">
        <f>(H68/B68)*10</f>
        <v>3.2942512217664133</v>
      </c>
      <c r="O68" s="149">
        <f t="shared" ref="N68:O96" si="27">(I68/C68)*10</f>
        <v>3.209849504663755</v>
      </c>
      <c r="P68" s="61">
        <f t="shared" si="7"/>
        <v>-2.5620910920509943E-2</v>
      </c>
    </row>
    <row r="69" spans="1:16" ht="20.100000000000001" customHeight="1" x14ac:dyDescent="0.25">
      <c r="A69" s="38" t="s">
        <v>161</v>
      </c>
      <c r="B69" s="19">
        <v>158056.11000000004</v>
      </c>
      <c r="C69" s="140">
        <v>160455.67999999993</v>
      </c>
      <c r="D69" s="247">
        <f t="shared" ref="D69:D95" si="28">B69/$B$96</f>
        <v>0.19489329754751475</v>
      </c>
      <c r="E69" s="215">
        <f t="shared" ref="E69:E95" si="29">C69/$C$96</f>
        <v>0.16999254029851257</v>
      </c>
      <c r="F69" s="52">
        <f t="shared" si="26"/>
        <v>1.5181760452031181E-2</v>
      </c>
      <c r="H69" s="19">
        <v>50113.332999999999</v>
      </c>
      <c r="I69" s="140">
        <v>50690.296000000031</v>
      </c>
      <c r="J69" s="214">
        <f>H69/$H$96</f>
        <v>0.18861300074244439</v>
      </c>
      <c r="K69" s="215">
        <f t="shared" ref="K69:K96" si="30">I69/$I$96</f>
        <v>0.17161334883101062</v>
      </c>
      <c r="L69" s="52">
        <f>(I69-H69)/H69</f>
        <v>1.1513163572657052E-2</v>
      </c>
      <c r="N69" s="40">
        <f>(H69/B69)*10</f>
        <v>3.1706039709568952</v>
      </c>
      <c r="O69" s="143">
        <f t="shared" si="27"/>
        <v>3.1591462514758</v>
      </c>
      <c r="P69" s="52">
        <f t="shared" si="7"/>
        <v>-3.613734034918663E-3</v>
      </c>
    </row>
    <row r="70" spans="1:16" ht="20.100000000000001" customHeight="1" x14ac:dyDescent="0.25">
      <c r="A70" s="38" t="s">
        <v>164</v>
      </c>
      <c r="B70" s="19">
        <v>120294.96999999997</v>
      </c>
      <c r="C70" s="140">
        <v>128489.12999999996</v>
      </c>
      <c r="D70" s="247">
        <f t="shared" si="28"/>
        <v>0.14833139561437611</v>
      </c>
      <c r="E70" s="215">
        <f t="shared" si="29"/>
        <v>0.1361260231451191</v>
      </c>
      <c r="F70" s="52">
        <f t="shared" si="26"/>
        <v>6.8117228841737862E-2</v>
      </c>
      <c r="H70" s="19">
        <v>35650.418999999994</v>
      </c>
      <c r="I70" s="140">
        <v>39060.208000000021</v>
      </c>
      <c r="J70" s="214">
        <f t="shared" ref="J70:J96" si="31">H70/$H$96</f>
        <v>0.13417851303794648</v>
      </c>
      <c r="K70" s="215">
        <f t="shared" si="30"/>
        <v>0.13223937577551001</v>
      </c>
      <c r="L70" s="52">
        <f t="shared" ref="L70:L87" si="32">(I70-H70)/H70</f>
        <v>9.5645131127351596E-2</v>
      </c>
      <c r="N70" s="40">
        <f t="shared" si="27"/>
        <v>2.9635835147554386</v>
      </c>
      <c r="O70" s="143">
        <f t="shared" si="27"/>
        <v>3.0399620574907802</v>
      </c>
      <c r="P70" s="52">
        <f t="shared" si="7"/>
        <v>2.5772360507155992E-2</v>
      </c>
    </row>
    <row r="71" spans="1:16" ht="20.100000000000001" customHeight="1" x14ac:dyDescent="0.25">
      <c r="A71" s="38" t="s">
        <v>166</v>
      </c>
      <c r="B71" s="19">
        <v>87467.719999999987</v>
      </c>
      <c r="C71" s="140">
        <v>88159.78</v>
      </c>
      <c r="D71" s="247">
        <f t="shared" si="28"/>
        <v>0.1078532957679567</v>
      </c>
      <c r="E71" s="215">
        <f t="shared" si="29"/>
        <v>9.3399653750855127E-2</v>
      </c>
      <c r="F71" s="52">
        <f t="shared" si="26"/>
        <v>7.912176057636033E-3</v>
      </c>
      <c r="H71" s="19">
        <v>32254.498999999993</v>
      </c>
      <c r="I71" s="140">
        <v>33317.416999999987</v>
      </c>
      <c r="J71" s="214">
        <f t="shared" si="31"/>
        <v>0.12139719072036519</v>
      </c>
      <c r="K71" s="215">
        <f t="shared" si="30"/>
        <v>0.11279700370598029</v>
      </c>
      <c r="L71" s="52">
        <f t="shared" si="32"/>
        <v>3.2954100449676629E-2</v>
      </c>
      <c r="N71" s="40">
        <f t="shared" si="27"/>
        <v>3.6875888613536514</v>
      </c>
      <c r="O71" s="143">
        <f t="shared" si="27"/>
        <v>3.7792082738863448</v>
      </c>
      <c r="P71" s="52">
        <f t="shared" si="7"/>
        <v>2.4845343658799729E-2</v>
      </c>
    </row>
    <row r="72" spans="1:16" ht="20.100000000000001" customHeight="1" x14ac:dyDescent="0.25">
      <c r="A72" s="38" t="s">
        <v>171</v>
      </c>
      <c r="B72" s="19">
        <v>47602.089999999989</v>
      </c>
      <c r="C72" s="140">
        <v>137789.91999999998</v>
      </c>
      <c r="D72" s="247">
        <f t="shared" si="28"/>
        <v>5.8696422999740858E-2</v>
      </c>
      <c r="E72" s="215">
        <f t="shared" si="29"/>
        <v>0.14597961585609703</v>
      </c>
      <c r="F72" s="52">
        <f t="shared" si="26"/>
        <v>1.894619122815826</v>
      </c>
      <c r="H72" s="19">
        <v>9360.2409999999963</v>
      </c>
      <c r="I72" s="140">
        <v>27509.337000000003</v>
      </c>
      <c r="J72" s="214">
        <f t="shared" si="31"/>
        <v>3.5229409759723183E-2</v>
      </c>
      <c r="K72" s="215">
        <f t="shared" si="30"/>
        <v>9.313359398593421E-2</v>
      </c>
      <c r="L72" s="52">
        <f t="shared" si="32"/>
        <v>1.9389560589305352</v>
      </c>
      <c r="N72" s="40">
        <f t="shared" si="27"/>
        <v>1.966350847200196</v>
      </c>
      <c r="O72" s="143">
        <f t="shared" si="27"/>
        <v>1.9964694804961063</v>
      </c>
      <c r="P72" s="52">
        <f t="shared" ref="P72:P90" si="33">(O72-N72)/N72</f>
        <v>1.531701900441363E-2</v>
      </c>
    </row>
    <row r="73" spans="1:16" ht="20.100000000000001" customHeight="1" x14ac:dyDescent="0.25">
      <c r="A73" s="38" t="s">
        <v>172</v>
      </c>
      <c r="B73" s="19">
        <v>47379.159999999989</v>
      </c>
      <c r="C73" s="140">
        <v>42061.180000000008</v>
      </c>
      <c r="D73" s="247">
        <f t="shared" si="28"/>
        <v>5.8421536044581279E-2</v>
      </c>
      <c r="E73" s="215">
        <f t="shared" si="29"/>
        <v>4.4561132620253741E-2</v>
      </c>
      <c r="F73" s="52">
        <f t="shared" si="26"/>
        <v>-0.11224301992690421</v>
      </c>
      <c r="H73" s="19">
        <v>20460.273000000001</v>
      </c>
      <c r="I73" s="140">
        <v>18040.532000000007</v>
      </c>
      <c r="J73" s="214">
        <f t="shared" si="31"/>
        <v>7.7006921222733588E-2</v>
      </c>
      <c r="K73" s="215">
        <f t="shared" si="30"/>
        <v>6.1076702160370283E-2</v>
      </c>
      <c r="L73" s="52">
        <f t="shared" si="32"/>
        <v>-0.11826533301877225</v>
      </c>
      <c r="N73" s="40">
        <f t="shared" si="27"/>
        <v>4.3184119346987169</v>
      </c>
      <c r="O73" s="143">
        <f t="shared" si="27"/>
        <v>4.2891169482168596</v>
      </c>
      <c r="P73" s="52">
        <f t="shared" si="33"/>
        <v>-6.7837406261478089E-3</v>
      </c>
    </row>
    <row r="74" spans="1:16" ht="20.100000000000001" customHeight="1" x14ac:dyDescent="0.25">
      <c r="A74" s="38" t="s">
        <v>168</v>
      </c>
      <c r="B74" s="19">
        <v>27211.78999999999</v>
      </c>
      <c r="C74" s="140">
        <v>28720.100000000006</v>
      </c>
      <c r="D74" s="247">
        <f t="shared" si="28"/>
        <v>3.3553878336436867E-2</v>
      </c>
      <c r="E74" s="215">
        <f t="shared" si="29"/>
        <v>3.0427110817313006E-2</v>
      </c>
      <c r="F74" s="52">
        <f t="shared" si="26"/>
        <v>5.5428547699361799E-2</v>
      </c>
      <c r="H74" s="19">
        <v>10543.694999999996</v>
      </c>
      <c r="I74" s="140">
        <v>10722.498999999994</v>
      </c>
      <c r="J74" s="214">
        <f t="shared" si="31"/>
        <v>3.968360980625868E-2</v>
      </c>
      <c r="K74" s="215">
        <f t="shared" si="30"/>
        <v>3.6301306293953395E-2</v>
      </c>
      <c r="L74" s="52">
        <f t="shared" si="32"/>
        <v>1.6958381288532942E-2</v>
      </c>
      <c r="N74" s="40">
        <f t="shared" si="27"/>
        <v>3.8746789534977299</v>
      </c>
      <c r="O74" s="143">
        <f t="shared" si="27"/>
        <v>3.7334476551265459</v>
      </c>
      <c r="P74" s="52">
        <f t="shared" si="33"/>
        <v>-3.6449806568797788E-2</v>
      </c>
    </row>
    <row r="75" spans="1:16" ht="20.100000000000001" customHeight="1" x14ac:dyDescent="0.25">
      <c r="A75" s="38" t="s">
        <v>177</v>
      </c>
      <c r="B75" s="19">
        <v>30941.219999999994</v>
      </c>
      <c r="C75" s="140">
        <v>31156.399999999983</v>
      </c>
      <c r="D75" s="247">
        <f t="shared" si="28"/>
        <v>3.8152504170469025E-2</v>
      </c>
      <c r="E75" s="215">
        <f t="shared" si="29"/>
        <v>3.3008214994673775E-2</v>
      </c>
      <c r="F75" s="52">
        <f t="shared" si="26"/>
        <v>6.9544769081500155E-3</v>
      </c>
      <c r="H75" s="19">
        <v>8857.5649999999987</v>
      </c>
      <c r="I75" s="140">
        <v>9300.7720000000027</v>
      </c>
      <c r="J75" s="214">
        <f t="shared" si="31"/>
        <v>3.3337473560604104E-2</v>
      </c>
      <c r="K75" s="215">
        <f t="shared" si="30"/>
        <v>3.1488011623244334E-2</v>
      </c>
      <c r="L75" s="52">
        <f t="shared" si="32"/>
        <v>5.0037115166527597E-2</v>
      </c>
      <c r="N75" s="40">
        <f t="shared" si="27"/>
        <v>2.8627070942903998</v>
      </c>
      <c r="O75" s="143">
        <f t="shared" si="27"/>
        <v>2.9851882759240498</v>
      </c>
      <c r="P75" s="52">
        <f t="shared" si="33"/>
        <v>4.2785090335625227E-2</v>
      </c>
    </row>
    <row r="76" spans="1:16" ht="20.100000000000001" customHeight="1" x14ac:dyDescent="0.25">
      <c r="A76" s="38" t="s">
        <v>176</v>
      </c>
      <c r="B76" s="19">
        <v>2213.6699999999996</v>
      </c>
      <c r="C76" s="140">
        <v>2237.0500000000002</v>
      </c>
      <c r="D76" s="247">
        <f t="shared" si="28"/>
        <v>2.7295967614412802E-3</v>
      </c>
      <c r="E76" s="215">
        <f t="shared" si="29"/>
        <v>2.3700115338689647E-3</v>
      </c>
      <c r="F76" s="52">
        <f t="shared" si="26"/>
        <v>1.0561646496542199E-2</v>
      </c>
      <c r="H76" s="19">
        <v>4400.7389999999996</v>
      </c>
      <c r="I76" s="140">
        <v>4621.0349999999999</v>
      </c>
      <c r="J76" s="214">
        <f t="shared" si="31"/>
        <v>1.6563188648304514E-2</v>
      </c>
      <c r="K76" s="215">
        <f t="shared" si="30"/>
        <v>1.5644637218439377E-2</v>
      </c>
      <c r="L76" s="52">
        <f t="shared" si="32"/>
        <v>5.0058865113336716E-2</v>
      </c>
      <c r="N76" s="40">
        <f t="shared" si="27"/>
        <v>19.879833037444609</v>
      </c>
      <c r="O76" s="143">
        <f t="shared" si="27"/>
        <v>20.65682483627992</v>
      </c>
      <c r="P76" s="52">
        <f t="shared" si="33"/>
        <v>3.9084422760081061E-2</v>
      </c>
    </row>
    <row r="77" spans="1:16" ht="20.100000000000001" customHeight="1" x14ac:dyDescent="0.25">
      <c r="A77" s="38" t="s">
        <v>184</v>
      </c>
      <c r="B77" s="19">
        <v>12375.529999999999</v>
      </c>
      <c r="C77" s="140">
        <v>9587.1700000000019</v>
      </c>
      <c r="D77" s="247">
        <f t="shared" si="28"/>
        <v>1.5259820392885756E-2</v>
      </c>
      <c r="E77" s="215">
        <f t="shared" si="29"/>
        <v>1.0156994022110602E-2</v>
      </c>
      <c r="F77" s="52">
        <f t="shared" si="26"/>
        <v>-0.2253123704600932</v>
      </c>
      <c r="H77" s="19">
        <v>5176.793999999999</v>
      </c>
      <c r="I77" s="140">
        <v>4050.6469999999995</v>
      </c>
      <c r="J77" s="214">
        <f t="shared" si="31"/>
        <v>1.948404929613206E-2</v>
      </c>
      <c r="K77" s="215">
        <f t="shared" si="30"/>
        <v>1.3713573434297684E-2</v>
      </c>
      <c r="L77" s="52">
        <f t="shared" si="32"/>
        <v>-0.21753753384816929</v>
      </c>
      <c r="N77" s="40">
        <f t="shared" si="27"/>
        <v>4.183088724280899</v>
      </c>
      <c r="O77" s="143">
        <f t="shared" si="27"/>
        <v>4.2250705891310982</v>
      </c>
      <c r="P77" s="52">
        <f t="shared" si="33"/>
        <v>1.0036092375118398E-2</v>
      </c>
    </row>
    <row r="78" spans="1:16" ht="20.100000000000001" customHeight="1" x14ac:dyDescent="0.25">
      <c r="A78" s="38" t="s">
        <v>183</v>
      </c>
      <c r="B78" s="19">
        <v>10654.449999999999</v>
      </c>
      <c r="C78" s="140">
        <v>11415.340000000002</v>
      </c>
      <c r="D78" s="247">
        <f t="shared" si="28"/>
        <v>1.3137618621988848E-2</v>
      </c>
      <c r="E78" s="215">
        <f t="shared" si="29"/>
        <v>1.2093823322248384E-2</v>
      </c>
      <c r="F78" s="52">
        <f t="shared" si="26"/>
        <v>7.1415230255902754E-2</v>
      </c>
      <c r="H78" s="19">
        <v>3942.8349999999987</v>
      </c>
      <c r="I78" s="140">
        <v>3945.5809999999983</v>
      </c>
      <c r="J78" s="214">
        <f t="shared" si="31"/>
        <v>1.4839762120438797E-2</v>
      </c>
      <c r="K78" s="215">
        <f t="shared" si="30"/>
        <v>1.3357869689575438E-2</v>
      </c>
      <c r="L78" s="52">
        <f t="shared" si="32"/>
        <v>6.9645318660294954E-4</v>
      </c>
      <c r="N78" s="40">
        <f t="shared" si="27"/>
        <v>3.7006462088610852</v>
      </c>
      <c r="O78" s="143">
        <f t="shared" si="27"/>
        <v>3.4563850047392348</v>
      </c>
      <c r="P78" s="52">
        <f t="shared" si="33"/>
        <v>-6.6005013810013599E-2</v>
      </c>
    </row>
    <row r="79" spans="1:16" ht="20.100000000000001" customHeight="1" x14ac:dyDescent="0.25">
      <c r="A79" s="38" t="s">
        <v>185</v>
      </c>
      <c r="B79" s="19">
        <v>10121.619999999999</v>
      </c>
      <c r="C79" s="140">
        <v>15743.96</v>
      </c>
      <c r="D79" s="247">
        <f t="shared" si="28"/>
        <v>1.2480605136510543E-2</v>
      </c>
      <c r="E79" s="215">
        <f t="shared" si="29"/>
        <v>1.6679719625744448E-2</v>
      </c>
      <c r="F79" s="52">
        <f t="shared" si="26"/>
        <v>0.55547827324084487</v>
      </c>
      <c r="H79" s="19">
        <v>2285.4589999999998</v>
      </c>
      <c r="I79" s="140">
        <v>3304.1310000000012</v>
      </c>
      <c r="J79" s="214">
        <f t="shared" si="31"/>
        <v>8.6018481361801701E-3</v>
      </c>
      <c r="K79" s="215">
        <f t="shared" si="30"/>
        <v>1.1186223609472627E-2</v>
      </c>
      <c r="L79" s="52">
        <f t="shared" si="32"/>
        <v>0.44571878121637776</v>
      </c>
      <c r="N79" s="40">
        <f t="shared" si="27"/>
        <v>2.2579972375963533</v>
      </c>
      <c r="O79" s="143">
        <f t="shared" si="27"/>
        <v>2.0986657740492234</v>
      </c>
      <c r="P79" s="52">
        <f t="shared" si="33"/>
        <v>-7.0563179128039527E-2</v>
      </c>
    </row>
    <row r="80" spans="1:16" ht="20.100000000000001" customHeight="1" x14ac:dyDescent="0.25">
      <c r="A80" s="38" t="s">
        <v>196</v>
      </c>
      <c r="B80" s="19">
        <v>5619.96</v>
      </c>
      <c r="C80" s="140">
        <v>5754.2500000000018</v>
      </c>
      <c r="D80" s="247">
        <f t="shared" si="28"/>
        <v>6.9297702979348955E-3</v>
      </c>
      <c r="E80" s="215">
        <f t="shared" si="29"/>
        <v>6.0962601947947039E-3</v>
      </c>
      <c r="F80" s="52">
        <f t="shared" si="26"/>
        <v>2.3895187866106126E-2</v>
      </c>
      <c r="H80" s="19">
        <v>2946.8740000000007</v>
      </c>
      <c r="I80" s="140">
        <v>3261.9029999999998</v>
      </c>
      <c r="J80" s="214">
        <f t="shared" si="31"/>
        <v>1.1091234900498242E-2</v>
      </c>
      <c r="K80" s="215">
        <f t="shared" si="30"/>
        <v>1.1043259589407797E-2</v>
      </c>
      <c r="L80" s="52">
        <f t="shared" si="32"/>
        <v>0.10690277222575482</v>
      </c>
      <c r="N80" s="40">
        <f t="shared" si="27"/>
        <v>5.2435853635968952</v>
      </c>
      <c r="O80" s="143">
        <f t="shared" si="27"/>
        <v>5.668684885084935</v>
      </c>
      <c r="P80" s="52">
        <f t="shared" si="33"/>
        <v>8.1070392109805961E-2</v>
      </c>
    </row>
    <row r="81" spans="1:16" ht="20.100000000000001" customHeight="1" x14ac:dyDescent="0.25">
      <c r="A81" s="38" t="s">
        <v>201</v>
      </c>
      <c r="B81" s="19">
        <v>9227.9600000000009</v>
      </c>
      <c r="C81" s="140">
        <v>13656.419999999996</v>
      </c>
      <c r="D81" s="247">
        <f t="shared" si="28"/>
        <v>1.1378665171732772E-2</v>
      </c>
      <c r="E81" s="215">
        <f t="shared" si="29"/>
        <v>1.4468104383611808E-2</v>
      </c>
      <c r="F81" s="52">
        <f t="shared" si="26"/>
        <v>0.47989588164664726</v>
      </c>
      <c r="H81" s="19">
        <v>2034.9820000000011</v>
      </c>
      <c r="I81" s="140">
        <v>3124.1439999999993</v>
      </c>
      <c r="J81" s="214">
        <f t="shared" si="31"/>
        <v>7.6591206072216594E-3</v>
      </c>
      <c r="K81" s="215">
        <f t="shared" si="30"/>
        <v>1.0576872821383967E-2</v>
      </c>
      <c r="L81" s="52">
        <f t="shared" si="32"/>
        <v>0.53521947614278531</v>
      </c>
      <c r="N81" s="40">
        <f t="shared" si="27"/>
        <v>2.2052349598394456</v>
      </c>
      <c r="O81" s="143">
        <f t="shared" si="27"/>
        <v>2.2876742220874871</v>
      </c>
      <c r="P81" s="52">
        <f t="shared" si="33"/>
        <v>3.7383437025705193E-2</v>
      </c>
    </row>
    <row r="82" spans="1:16" ht="20.100000000000001" customHeight="1" x14ac:dyDescent="0.25">
      <c r="A82" s="38" t="s">
        <v>203</v>
      </c>
      <c r="B82" s="19">
        <v>4682.1200000000008</v>
      </c>
      <c r="C82" s="140">
        <v>6864.6400000000012</v>
      </c>
      <c r="D82" s="247">
        <f t="shared" si="28"/>
        <v>5.7733535661049079E-3</v>
      </c>
      <c r="E82" s="215">
        <f t="shared" si="29"/>
        <v>7.2726474490325431E-3</v>
      </c>
      <c r="F82" s="52">
        <f t="shared" si="26"/>
        <v>0.46613927024510265</v>
      </c>
      <c r="H82" s="19">
        <v>1604.058</v>
      </c>
      <c r="I82" s="140">
        <v>2174.98</v>
      </c>
      <c r="J82" s="214">
        <f t="shared" si="31"/>
        <v>6.0372394856459434E-3</v>
      </c>
      <c r="K82" s="215">
        <f t="shared" si="30"/>
        <v>7.3634527886850629E-3</v>
      </c>
      <c r="L82" s="52">
        <f t="shared" si="32"/>
        <v>0.35592353892440298</v>
      </c>
      <c r="N82" s="40">
        <f t="shared" si="27"/>
        <v>3.425922445387986</v>
      </c>
      <c r="O82" s="143">
        <f t="shared" si="27"/>
        <v>3.1683817359686737</v>
      </c>
      <c r="P82" s="52">
        <f t="shared" si="33"/>
        <v>-7.5174121284040274E-2</v>
      </c>
    </row>
    <row r="83" spans="1:16" ht="20.100000000000001" customHeight="1" x14ac:dyDescent="0.25">
      <c r="A83" s="38" t="s">
        <v>202</v>
      </c>
      <c r="B83" s="19">
        <v>5168.9400000000005</v>
      </c>
      <c r="C83" s="140">
        <v>7422.2999999999993</v>
      </c>
      <c r="D83" s="247">
        <f t="shared" si="28"/>
        <v>6.3736337774303736E-3</v>
      </c>
      <c r="E83" s="215">
        <f t="shared" si="29"/>
        <v>7.8634525861449745E-3</v>
      </c>
      <c r="F83" s="52">
        <f t="shared" si="26"/>
        <v>0.43594237890167009</v>
      </c>
      <c r="H83" s="19">
        <v>1397.5889999999999</v>
      </c>
      <c r="I83" s="140">
        <v>2100.9139999999998</v>
      </c>
      <c r="J83" s="214">
        <f t="shared" si="31"/>
        <v>5.2601461390451142E-3</v>
      </c>
      <c r="K83" s="215">
        <f t="shared" si="30"/>
        <v>7.1127003706183446E-3</v>
      </c>
      <c r="L83" s="52">
        <f t="shared" si="32"/>
        <v>0.50324165401988696</v>
      </c>
      <c r="N83" s="40">
        <f t="shared" si="27"/>
        <v>2.7038212863759297</v>
      </c>
      <c r="O83" s="143">
        <f t="shared" si="27"/>
        <v>2.8305430931112996</v>
      </c>
      <c r="P83" s="52">
        <f t="shared" si="33"/>
        <v>4.6867671089764092E-2</v>
      </c>
    </row>
    <row r="84" spans="1:16" ht="20.100000000000001" customHeight="1" x14ac:dyDescent="0.25">
      <c r="A84" s="38" t="s">
        <v>198</v>
      </c>
      <c r="B84" s="19">
        <v>5717.2000000000007</v>
      </c>
      <c r="C84" s="140">
        <v>7515.1900000000032</v>
      </c>
      <c r="D84" s="247">
        <f t="shared" si="28"/>
        <v>7.0496734402653027E-3</v>
      </c>
      <c r="E84" s="215">
        <f t="shared" si="29"/>
        <v>7.9618636057382317E-3</v>
      </c>
      <c r="F84" s="52">
        <f t="shared" si="26"/>
        <v>0.31448786119079308</v>
      </c>
      <c r="H84" s="19">
        <v>1551.5610000000004</v>
      </c>
      <c r="I84" s="140">
        <v>1943.6920000000005</v>
      </c>
      <c r="J84" s="214">
        <f t="shared" si="31"/>
        <v>5.8396550084774419E-3</v>
      </c>
      <c r="K84" s="215">
        <f t="shared" si="30"/>
        <v>6.5804210970881799E-3</v>
      </c>
      <c r="L84" s="52">
        <f t="shared" si="32"/>
        <v>0.25273321512979507</v>
      </c>
      <c r="N84" s="40">
        <f t="shared" si="27"/>
        <v>2.7138476876792836</v>
      </c>
      <c r="O84" s="143">
        <f t="shared" si="27"/>
        <v>2.5863511102181045</v>
      </c>
      <c r="P84" s="52">
        <f t="shared" si="33"/>
        <v>-4.6980004824886255E-2</v>
      </c>
    </row>
    <row r="85" spans="1:16" ht="20.100000000000001" customHeight="1" x14ac:dyDescent="0.25">
      <c r="A85" s="38" t="s">
        <v>197</v>
      </c>
      <c r="B85" s="19">
        <v>5141.5800000000008</v>
      </c>
      <c r="C85" s="140">
        <v>5444.3500000000022</v>
      </c>
      <c r="D85" s="247">
        <f t="shared" si="28"/>
        <v>6.3398971466800663E-3</v>
      </c>
      <c r="E85" s="215">
        <f t="shared" si="29"/>
        <v>5.7679409465231004E-3</v>
      </c>
      <c r="F85" s="52">
        <f t="shared" si="26"/>
        <v>5.8886567942150331E-2</v>
      </c>
      <c r="H85" s="19">
        <v>1769.8150000000003</v>
      </c>
      <c r="I85" s="140">
        <v>1716.6540000000002</v>
      </c>
      <c r="J85" s="214">
        <f t="shared" si="31"/>
        <v>6.661103900412876E-3</v>
      </c>
      <c r="K85" s="215">
        <f t="shared" si="30"/>
        <v>5.8117778938231012E-3</v>
      </c>
      <c r="L85" s="52">
        <f t="shared" si="32"/>
        <v>-3.0037602800292714E-2</v>
      </c>
      <c r="N85" s="40">
        <f t="shared" si="27"/>
        <v>3.4421617479451845</v>
      </c>
      <c r="O85" s="143">
        <f t="shared" si="27"/>
        <v>3.1530926556889245</v>
      </c>
      <c r="P85" s="52">
        <f t="shared" si="33"/>
        <v>-8.3978939231667771E-2</v>
      </c>
    </row>
    <row r="86" spans="1:16" ht="20.100000000000001" customHeight="1" x14ac:dyDescent="0.25">
      <c r="A86" s="38" t="s">
        <v>208</v>
      </c>
      <c r="B86" s="19">
        <v>4155.8100000000013</v>
      </c>
      <c r="C86" s="140">
        <v>5287.8599999999988</v>
      </c>
      <c r="D86" s="247">
        <f t="shared" si="28"/>
        <v>5.1243796578375692E-3</v>
      </c>
      <c r="E86" s="215">
        <f t="shared" si="29"/>
        <v>5.6021497907889142E-3</v>
      </c>
      <c r="F86" s="52">
        <f t="shared" si="26"/>
        <v>0.27240177005204691</v>
      </c>
      <c r="H86" s="19">
        <v>900.13</v>
      </c>
      <c r="I86" s="140">
        <v>1138.5000000000002</v>
      </c>
      <c r="J86" s="214">
        <f t="shared" si="31"/>
        <v>3.3878453137071622E-3</v>
      </c>
      <c r="K86" s="215">
        <f t="shared" si="30"/>
        <v>3.8544221095908678E-3</v>
      </c>
      <c r="L86" s="52">
        <f t="shared" si="32"/>
        <v>0.26481730416717614</v>
      </c>
      <c r="N86" s="40">
        <f t="shared" si="27"/>
        <v>2.1659556139477014</v>
      </c>
      <c r="O86" s="143">
        <f t="shared" si="27"/>
        <v>2.1530448990707023</v>
      </c>
      <c r="P86" s="52">
        <f t="shared" si="33"/>
        <v>-5.9607476690013411E-3</v>
      </c>
    </row>
    <row r="87" spans="1:16" ht="20.100000000000001" customHeight="1" x14ac:dyDescent="0.25">
      <c r="A87" s="38" t="s">
        <v>205</v>
      </c>
      <c r="B87" s="19">
        <v>4037.8899999999994</v>
      </c>
      <c r="C87" s="140">
        <v>6294.2300000000005</v>
      </c>
      <c r="D87" s="247">
        <f t="shared" si="28"/>
        <v>4.9789767522061242E-3</v>
      </c>
      <c r="E87" s="215">
        <f t="shared" si="29"/>
        <v>6.6683345016088393E-3</v>
      </c>
      <c r="F87" s="52">
        <f t="shared" si="26"/>
        <v>0.55879184425529205</v>
      </c>
      <c r="H87" s="19">
        <v>890.46300000000008</v>
      </c>
      <c r="I87" s="140">
        <v>977.64899999999966</v>
      </c>
      <c r="J87" s="214">
        <f t="shared" si="31"/>
        <v>3.3514613462273459E-3</v>
      </c>
      <c r="K87" s="215">
        <f t="shared" si="30"/>
        <v>3.3098567597886694E-3</v>
      </c>
      <c r="L87" s="52">
        <f t="shared" si="32"/>
        <v>9.7910862102074503E-2</v>
      </c>
      <c r="N87" s="40">
        <f t="shared" si="27"/>
        <v>2.2052680979422425</v>
      </c>
      <c r="O87" s="143">
        <f t="shared" si="27"/>
        <v>1.5532463859757264</v>
      </c>
      <c r="P87" s="52">
        <f t="shared" si="33"/>
        <v>-0.29566550777881567</v>
      </c>
    </row>
    <row r="88" spans="1:16" ht="20.100000000000001" customHeight="1" x14ac:dyDescent="0.25">
      <c r="A88" s="38" t="s">
        <v>207</v>
      </c>
      <c r="B88" s="19">
        <v>3570.4500000000007</v>
      </c>
      <c r="C88" s="140">
        <v>2721.1</v>
      </c>
      <c r="D88" s="247">
        <f t="shared" si="28"/>
        <v>4.4025933209954618E-3</v>
      </c>
      <c r="E88" s="215">
        <f t="shared" si="29"/>
        <v>2.8828315794509909E-3</v>
      </c>
      <c r="F88" s="52">
        <f t="shared" ref="F88:F94" si="34">(C88-B88)/B88</f>
        <v>-0.23788317999131781</v>
      </c>
      <c r="H88" s="19">
        <v>1211.8390000000004</v>
      </c>
      <c r="I88" s="140">
        <v>859.69599999999991</v>
      </c>
      <c r="J88" s="214">
        <f t="shared" si="31"/>
        <v>4.561033491959578E-3</v>
      </c>
      <c r="K88" s="215">
        <f t="shared" si="30"/>
        <v>2.9105237329177247E-3</v>
      </c>
      <c r="L88" s="52">
        <f t="shared" ref="L88:L95" si="35">(I88-H88)/H88</f>
        <v>-0.29058563059944464</v>
      </c>
      <c r="N88" s="40">
        <f t="shared" si="27"/>
        <v>3.3940791776946888</v>
      </c>
      <c r="O88" s="143">
        <f t="shared" si="27"/>
        <v>3.1593693726801657</v>
      </c>
      <c r="P88" s="52">
        <f t="shared" si="33"/>
        <v>-6.9152719405309107E-2</v>
      </c>
    </row>
    <row r="89" spans="1:16" ht="20.100000000000001" customHeight="1" x14ac:dyDescent="0.25">
      <c r="A89" s="38" t="s">
        <v>199</v>
      </c>
      <c r="B89" s="19">
        <v>2998.58</v>
      </c>
      <c r="C89" s="140">
        <v>3289.96</v>
      </c>
      <c r="D89" s="247">
        <f t="shared" si="28"/>
        <v>3.6974410173705183E-3</v>
      </c>
      <c r="E89" s="215">
        <f t="shared" si="29"/>
        <v>3.485502400915285E-3</v>
      </c>
      <c r="F89" s="52">
        <f t="shared" si="34"/>
        <v>9.7172661726550605E-2</v>
      </c>
      <c r="H89" s="19">
        <v>670.90899999999999</v>
      </c>
      <c r="I89" s="140">
        <v>783.62699999999984</v>
      </c>
      <c r="J89" s="214">
        <f t="shared" si="31"/>
        <v>2.5251196066945424E-3</v>
      </c>
      <c r="K89" s="215">
        <f t="shared" si="30"/>
        <v>2.6529901049383939E-3</v>
      </c>
      <c r="L89" s="52">
        <f t="shared" si="35"/>
        <v>0.16800788184388621</v>
      </c>
      <c r="N89" s="40">
        <f t="shared" si="27"/>
        <v>2.2374223799264987</v>
      </c>
      <c r="O89" s="143">
        <f t="shared" si="27"/>
        <v>2.3818739437561547</v>
      </c>
      <c r="P89" s="52">
        <f t="shared" si="33"/>
        <v>6.4561597812569177E-2</v>
      </c>
    </row>
    <row r="90" spans="1:16" ht="20.100000000000001" customHeight="1" x14ac:dyDescent="0.25">
      <c r="A90" s="38" t="s">
        <v>206</v>
      </c>
      <c r="B90" s="19">
        <v>1885.03</v>
      </c>
      <c r="C90" s="140">
        <v>2016.95</v>
      </c>
      <c r="D90" s="247">
        <f t="shared" si="28"/>
        <v>2.3243626119609775E-3</v>
      </c>
      <c r="E90" s="215">
        <f t="shared" si="29"/>
        <v>2.1368296476328235E-3</v>
      </c>
      <c r="F90" s="52">
        <f t="shared" si="34"/>
        <v>6.9982971093298291E-2</v>
      </c>
      <c r="H90" s="19">
        <v>570.73900000000015</v>
      </c>
      <c r="I90" s="140">
        <v>629.06600000000003</v>
      </c>
      <c r="J90" s="214">
        <f t="shared" si="31"/>
        <v>2.1481068806726944E-3</v>
      </c>
      <c r="K90" s="215">
        <f t="shared" si="30"/>
        <v>2.1297197178672712E-3</v>
      </c>
      <c r="L90" s="52">
        <f t="shared" si="35"/>
        <v>0.10219557450953916</v>
      </c>
      <c r="N90" s="40">
        <f t="shared" si="27"/>
        <v>3.0277449165265278</v>
      </c>
      <c r="O90" s="143">
        <f t="shared" si="27"/>
        <v>3.1188973450011153</v>
      </c>
      <c r="P90" s="52">
        <f t="shared" si="33"/>
        <v>3.0105715966046061E-2</v>
      </c>
    </row>
    <row r="91" spans="1:16" ht="20.100000000000001" customHeight="1" x14ac:dyDescent="0.25">
      <c r="A91" s="38" t="s">
        <v>218</v>
      </c>
      <c r="B91" s="19">
        <v>878.9899999999999</v>
      </c>
      <c r="C91" s="140">
        <v>960.14999999999975</v>
      </c>
      <c r="D91" s="247">
        <f t="shared" si="28"/>
        <v>1.0838509160531024E-3</v>
      </c>
      <c r="E91" s="215">
        <f t="shared" si="29"/>
        <v>1.0172175741464365E-3</v>
      </c>
      <c r="F91" s="52">
        <f t="shared" si="34"/>
        <v>9.2333246112014766E-2</v>
      </c>
      <c r="H91" s="19">
        <v>397.75900000000001</v>
      </c>
      <c r="I91" s="140">
        <v>577.95699999999999</v>
      </c>
      <c r="J91" s="214">
        <f t="shared" si="31"/>
        <v>1.4970570519089988E-3</v>
      </c>
      <c r="K91" s="215">
        <f t="shared" si="30"/>
        <v>1.956688835478971E-3</v>
      </c>
      <c r="L91" s="52">
        <f t="shared" si="35"/>
        <v>0.45303311804384055</v>
      </c>
      <c r="N91" s="40">
        <f t="shared" si="27"/>
        <v>4.5251823115166276</v>
      </c>
      <c r="O91" s="143">
        <f t="shared" si="27"/>
        <v>6.0194448784044177</v>
      </c>
      <c r="P91" s="52">
        <f t="shared" ref="P91:P93" si="36">(O91-N91)/N91</f>
        <v>0.33021046756168898</v>
      </c>
    </row>
    <row r="92" spans="1:16" ht="20.100000000000001" customHeight="1" x14ac:dyDescent="0.25">
      <c r="A92" s="38" t="s">
        <v>200</v>
      </c>
      <c r="B92" s="19">
        <v>2244.7499999999995</v>
      </c>
      <c r="C92" s="140">
        <v>1452.1599999999996</v>
      </c>
      <c r="D92" s="247">
        <f t="shared" si="28"/>
        <v>2.7679203902322E-3</v>
      </c>
      <c r="E92" s="215">
        <f t="shared" si="29"/>
        <v>1.5384707311071075E-3</v>
      </c>
      <c r="F92" s="52">
        <f t="shared" si="34"/>
        <v>-0.35308608976500727</v>
      </c>
      <c r="H92" s="19">
        <v>793.76600000000019</v>
      </c>
      <c r="I92" s="140">
        <v>573.3069999999999</v>
      </c>
      <c r="J92" s="214">
        <f t="shared" si="31"/>
        <v>2.987520050748314E-3</v>
      </c>
      <c r="K92" s="215">
        <f t="shared" si="30"/>
        <v>1.9409461364806419E-3</v>
      </c>
      <c r="L92" s="52">
        <f t="shared" si="35"/>
        <v>-0.27773802354850202</v>
      </c>
      <c r="N92" s="40">
        <f t="shared" si="27"/>
        <v>3.5360997883951457</v>
      </c>
      <c r="O92" s="143">
        <f t="shared" si="27"/>
        <v>3.947960279858969</v>
      </c>
      <c r="P92" s="52">
        <f t="shared" si="36"/>
        <v>0.11647309638021999</v>
      </c>
    </row>
    <row r="93" spans="1:16" ht="20.100000000000001" customHeight="1" x14ac:dyDescent="0.25">
      <c r="A93" s="38" t="s">
        <v>182</v>
      </c>
      <c r="B93" s="19">
        <v>3651.9600000000009</v>
      </c>
      <c r="C93" s="140">
        <v>1841.8900000000006</v>
      </c>
      <c r="D93" s="247">
        <f t="shared" si="28"/>
        <v>4.5031003667724201E-3</v>
      </c>
      <c r="E93" s="215">
        <f t="shared" si="29"/>
        <v>1.951364763468813E-3</v>
      </c>
      <c r="F93" s="52">
        <f t="shared" si="34"/>
        <v>-0.49564343530597266</v>
      </c>
      <c r="H93" s="19">
        <v>893.22099999999989</v>
      </c>
      <c r="I93" s="140">
        <v>540.31200000000024</v>
      </c>
      <c r="J93" s="214">
        <f t="shared" si="31"/>
        <v>3.3618417105916085E-3</v>
      </c>
      <c r="K93" s="215">
        <f t="shared" si="30"/>
        <v>1.8292406841258334E-3</v>
      </c>
      <c r="L93" s="52">
        <f t="shared" si="35"/>
        <v>-0.39509707004201611</v>
      </c>
      <c r="N93" s="40">
        <f t="shared" si="27"/>
        <v>2.4458674246158219</v>
      </c>
      <c r="O93" s="143">
        <f t="shared" si="27"/>
        <v>2.933465082062447</v>
      </c>
      <c r="P93" s="52">
        <f t="shared" si="36"/>
        <v>0.19935571835959723</v>
      </c>
    </row>
    <row r="94" spans="1:16" ht="20.100000000000001" customHeight="1" x14ac:dyDescent="0.25">
      <c r="A94" s="38" t="s">
        <v>212</v>
      </c>
      <c r="B94" s="19">
        <v>407.13</v>
      </c>
      <c r="C94" s="140">
        <v>469.7200000000002</v>
      </c>
      <c r="D94" s="247">
        <f t="shared" si="28"/>
        <v>5.0201734200923745E-4</v>
      </c>
      <c r="E94" s="215">
        <f t="shared" si="29"/>
        <v>4.9763832622826067E-4</v>
      </c>
      <c r="F94" s="52">
        <f t="shared" si="34"/>
        <v>0.15373467934075161</v>
      </c>
      <c r="H94" s="19">
        <v>450.49799999999999</v>
      </c>
      <c r="I94" s="140">
        <v>532.20400000000006</v>
      </c>
      <c r="J94" s="214">
        <f t="shared" si="31"/>
        <v>1.6955523514763967E-3</v>
      </c>
      <c r="K94" s="215">
        <f t="shared" si="30"/>
        <v>1.8017908339154132E-3</v>
      </c>
      <c r="L94" s="52">
        <f t="shared" si="35"/>
        <v>0.18136817477547088</v>
      </c>
      <c r="N94" s="40">
        <f t="shared" ref="N94" si="37">(H94/B94)*10</f>
        <v>11.0652125856606</v>
      </c>
      <c r="O94" s="143">
        <f t="shared" ref="O94" si="38">(I94/C94)*10</f>
        <v>11.3302392914928</v>
      </c>
      <c r="P94" s="52">
        <f t="shared" ref="P94" si="39">(O94-N94)/N94</f>
        <v>2.3951343345689387E-2</v>
      </c>
    </row>
    <row r="95" spans="1:16" ht="20.100000000000001" customHeight="1" thickBot="1" x14ac:dyDescent="0.3">
      <c r="A95" s="8" t="s">
        <v>17</v>
      </c>
      <c r="B95" s="19">
        <f>B96-SUM(B68:B94)</f>
        <v>24066.869999999879</v>
      </c>
      <c r="C95" s="140">
        <f>C96-SUM(C68:C94)</f>
        <v>20412.960000000079</v>
      </c>
      <c r="D95" s="247">
        <f t="shared" si="28"/>
        <v>2.9675990734855686E-2</v>
      </c>
      <c r="E95" s="215">
        <f t="shared" si="29"/>
        <v>2.1626226789926914E-2</v>
      </c>
      <c r="F95" s="52">
        <f>(C95-B95)/B95</f>
        <v>-0.15182323251838806</v>
      </c>
      <c r="H95" s="19">
        <f>H96-SUM(H68:H94)</f>
        <v>7502.7290000001085</v>
      </c>
      <c r="I95" s="140">
        <f>I96-SUM(I68:I94)</f>
        <v>6747.1130000000703</v>
      </c>
      <c r="J95" s="214">
        <f t="shared" si="31"/>
        <v>2.8238238124121171E-2</v>
      </c>
      <c r="K95" s="215">
        <f t="shared" si="30"/>
        <v>2.284253098208892E-2</v>
      </c>
      <c r="L95" s="52">
        <f t="shared" si="35"/>
        <v>-0.10071215420416055</v>
      </c>
      <c r="N95" s="40">
        <f t="shared" si="27"/>
        <v>3.1174510852471244</v>
      </c>
      <c r="O95" s="143">
        <f t="shared" si="27"/>
        <v>3.3053084902924637</v>
      </c>
      <c r="P95" s="52">
        <f>(O95-N95)/N95</f>
        <v>6.0259936694547205E-2</v>
      </c>
    </row>
    <row r="96" spans="1:16" ht="26.25" customHeight="1" thickBot="1" x14ac:dyDescent="0.3">
      <c r="A96" s="12" t="s">
        <v>18</v>
      </c>
      <c r="B96" s="17">
        <v>810987.91999999981</v>
      </c>
      <c r="C96" s="145">
        <v>943898.36</v>
      </c>
      <c r="D96" s="243">
        <f>SUM(D68:D95)</f>
        <v>1.0000000000000002</v>
      </c>
      <c r="E96" s="244">
        <f>SUM(E68:E95)</f>
        <v>0.99999999999999989</v>
      </c>
      <c r="F96" s="57">
        <f>(C96-B96)/B96</f>
        <v>0.1638870773808816</v>
      </c>
      <c r="G96" s="1"/>
      <c r="H96" s="17">
        <v>265693.94900000008</v>
      </c>
      <c r="I96" s="145">
        <v>295375.01799999992</v>
      </c>
      <c r="J96" s="255">
        <f t="shared" si="31"/>
        <v>1</v>
      </c>
      <c r="K96" s="244">
        <f t="shared" si="30"/>
        <v>1</v>
      </c>
      <c r="L96" s="57">
        <f>(I96-H96)/H96</f>
        <v>0.11171149780306</v>
      </c>
      <c r="M96" s="1"/>
      <c r="N96" s="37">
        <f t="shared" si="27"/>
        <v>3.2761764071652282</v>
      </c>
      <c r="O96" s="150">
        <f t="shared" si="27"/>
        <v>3.1293095794763319</v>
      </c>
      <c r="P96" s="57">
        <f>(O96-N96)/N96</f>
        <v>-4.4828730030436754E-2</v>
      </c>
    </row>
  </sheetData>
  <mergeCells count="33">
    <mergeCell ref="J4:K4"/>
    <mergeCell ref="N4:O4"/>
    <mergeCell ref="J36:K36"/>
    <mergeCell ref="H5:I5"/>
    <mergeCell ref="J5:K5"/>
    <mergeCell ref="N5:O5"/>
    <mergeCell ref="N36:O36"/>
    <mergeCell ref="B5:C5"/>
    <mergeCell ref="B37:C37"/>
    <mergeCell ref="D37:E37"/>
    <mergeCell ref="H37:I37"/>
    <mergeCell ref="A4:A6"/>
    <mergeCell ref="B4:C4"/>
    <mergeCell ref="D4:E4"/>
    <mergeCell ref="H4:I4"/>
    <mergeCell ref="D5:E5"/>
    <mergeCell ref="A36:A38"/>
    <mergeCell ref="B36:C36"/>
    <mergeCell ref="D36:E36"/>
    <mergeCell ref="H36:I36"/>
    <mergeCell ref="N66:O66"/>
    <mergeCell ref="J37:K37"/>
    <mergeCell ref="N37:O37"/>
    <mergeCell ref="N65:O65"/>
    <mergeCell ref="A65:A67"/>
    <mergeCell ref="B65:C65"/>
    <mergeCell ref="D65:E65"/>
    <mergeCell ref="H65:I65"/>
    <mergeCell ref="J65:K65"/>
    <mergeCell ref="B66:C66"/>
    <mergeCell ref="D66:E66"/>
    <mergeCell ref="H66:I66"/>
    <mergeCell ref="J66:K66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43" orientation="portrait" r:id="rId1"/>
  <ignoredErrors>
    <ignoredError sqref="L59:L60 P59:P60 D68:E76 J68:K76" evalError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" id="{B8E413CC-7A83-41E4-9C5F-00A63650AEA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F39:F62 L39:L62 P39:P62</xm:sqref>
        </x14:conditionalFormatting>
        <x14:conditionalFormatting xmlns:xm="http://schemas.microsoft.com/office/excel/2006/main">
          <x14:cfRule type="iconSet" priority="4" id="{3D2DDBB5-0E7B-4694-9B29-204D5FC62C2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F68:F96</xm:sqref>
        </x14:conditionalFormatting>
        <x14:conditionalFormatting xmlns:xm="http://schemas.microsoft.com/office/excel/2006/main">
          <x14:cfRule type="iconSet" priority="5" id="{2E6D66AD-A64C-4B34-A720-EC80B1D85AA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L68:L96</xm:sqref>
        </x14:conditionalFormatting>
        <x14:conditionalFormatting xmlns:xm="http://schemas.microsoft.com/office/excel/2006/main">
          <x14:cfRule type="iconSet" priority="3" id="{E7D33179-C455-47CC-99A3-1C040EEC3DB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P7:P33 L7:L33 F7:F33</xm:sqref>
        </x14:conditionalFormatting>
        <x14:conditionalFormatting xmlns:xm="http://schemas.microsoft.com/office/excel/2006/main">
          <x14:cfRule type="iconSet" priority="1" id="{0EDB4E40-4974-4A9A-93C8-B1C5B077090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P68:P96</xm:sqref>
        </x14:conditionalFormatting>
      </x14:conditionalFormatting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Folha10">
    <pageSetUpPr fitToPage="1"/>
  </sheetPr>
  <dimension ref="A1:S19"/>
  <sheetViews>
    <sheetView showGridLines="0" workbookViewId="0">
      <selection activeCell="K7" sqref="K7:L15"/>
    </sheetView>
  </sheetViews>
  <sheetFormatPr defaultRowHeight="15" x14ac:dyDescent="0.25"/>
  <cols>
    <col min="1" max="2" width="2.85546875" customWidth="1"/>
    <col min="3" max="3" width="2.28515625" customWidth="1"/>
    <col min="4" max="4" width="22" customWidth="1"/>
    <col min="9" max="9" width="10.85546875" customWidth="1"/>
    <col min="10" max="10" width="2.140625" customWidth="1"/>
    <col min="15" max="15" width="10.85546875" customWidth="1"/>
    <col min="16" max="16" width="2" customWidth="1"/>
    <col min="17" max="18" width="9.140625" style="34"/>
    <col min="19" max="19" width="10.85546875" customWidth="1"/>
  </cols>
  <sheetData>
    <row r="1" spans="1:19" ht="15.75" x14ac:dyDescent="0.25">
      <c r="A1" s="30" t="s">
        <v>135</v>
      </c>
      <c r="B1" s="4"/>
    </row>
    <row r="3" spans="1:19" ht="15.75" thickBot="1" x14ac:dyDescent="0.3"/>
    <row r="4" spans="1:19" x14ac:dyDescent="0.25">
      <c r="A4" s="347" t="s">
        <v>16</v>
      </c>
      <c r="B4" s="321"/>
      <c r="C4" s="321"/>
      <c r="D4" s="321"/>
      <c r="E4" s="367" t="s">
        <v>1</v>
      </c>
      <c r="F4" s="360"/>
      <c r="G4" s="359" t="s">
        <v>104</v>
      </c>
      <c r="H4" s="359"/>
      <c r="I4" s="130" t="s">
        <v>0</v>
      </c>
      <c r="K4" s="361" t="s">
        <v>19</v>
      </c>
      <c r="L4" s="359"/>
      <c r="M4" s="370" t="s">
        <v>104</v>
      </c>
      <c r="N4" s="371"/>
      <c r="O4" s="130" t="s">
        <v>0</v>
      </c>
      <c r="Q4" s="358" t="s">
        <v>22</v>
      </c>
      <c r="R4" s="359"/>
      <c r="S4" s="130" t="s">
        <v>0</v>
      </c>
    </row>
    <row r="5" spans="1:19" x14ac:dyDescent="0.25">
      <c r="A5" s="366"/>
      <c r="B5" s="322"/>
      <c r="C5" s="322"/>
      <c r="D5" s="322"/>
      <c r="E5" s="368" t="s">
        <v>155</v>
      </c>
      <c r="F5" s="357"/>
      <c r="G5" s="362" t="str">
        <f>E5</f>
        <v>jan-nov</v>
      </c>
      <c r="H5" s="362"/>
      <c r="I5" s="131" t="s">
        <v>149</v>
      </c>
      <c r="K5" s="356" t="str">
        <f>E5</f>
        <v>jan-nov</v>
      </c>
      <c r="L5" s="362"/>
      <c r="M5" s="363" t="str">
        <f>E5</f>
        <v>jan-nov</v>
      </c>
      <c r="N5" s="364"/>
      <c r="O5" s="131" t="str">
        <f>I5</f>
        <v>2024/2023</v>
      </c>
      <c r="Q5" s="356" t="str">
        <f>E5</f>
        <v>jan-nov</v>
      </c>
      <c r="R5" s="357"/>
      <c r="S5" s="131" t="str">
        <f>O5</f>
        <v>2024/2023</v>
      </c>
    </row>
    <row r="6" spans="1:19" ht="19.5" customHeight="1" thickBot="1" x14ac:dyDescent="0.3">
      <c r="A6" s="348"/>
      <c r="B6" s="372"/>
      <c r="C6" s="372"/>
      <c r="D6" s="372"/>
      <c r="E6" s="99">
        <v>2023</v>
      </c>
      <c r="F6" s="144">
        <v>2024</v>
      </c>
      <c r="G6" s="68">
        <f>E6</f>
        <v>2023</v>
      </c>
      <c r="H6" s="137">
        <f>F6</f>
        <v>2024</v>
      </c>
      <c r="I6" s="131" t="s">
        <v>1</v>
      </c>
      <c r="K6" s="16">
        <f>E6</f>
        <v>2023</v>
      </c>
      <c r="L6" s="138">
        <f>F6</f>
        <v>2024</v>
      </c>
      <c r="M6" s="136">
        <f>G6</f>
        <v>2023</v>
      </c>
      <c r="N6" s="137">
        <f>H6</f>
        <v>2024</v>
      </c>
      <c r="O6" s="260">
        <v>1000</v>
      </c>
      <c r="Q6" s="16">
        <f>E6</f>
        <v>2023</v>
      </c>
      <c r="R6" s="138">
        <f>F6</f>
        <v>2024</v>
      </c>
      <c r="S6" s="131"/>
    </row>
    <row r="7" spans="1:19" ht="24" customHeight="1" thickBot="1" x14ac:dyDescent="0.3">
      <c r="A7" s="12" t="s">
        <v>20</v>
      </c>
      <c r="B7" s="13"/>
      <c r="C7" s="13"/>
      <c r="D7" s="13"/>
      <c r="E7" s="17">
        <v>276735.46999999986</v>
      </c>
      <c r="F7" s="145">
        <v>271695.64999999997</v>
      </c>
      <c r="G7" s="243">
        <f>E7/E15</f>
        <v>0.41679433342005023</v>
      </c>
      <c r="H7" s="244">
        <f>F7/F15</f>
        <v>0.35781433181943506</v>
      </c>
      <c r="I7" s="164">
        <f t="shared" ref="I7:I18" si="0">(F7-E7)/E7</f>
        <v>-1.8211687862057919E-2</v>
      </c>
      <c r="J7" s="1"/>
      <c r="K7" s="17">
        <v>77337.500000000131</v>
      </c>
      <c r="L7" s="145">
        <v>73897.527999999947</v>
      </c>
      <c r="M7" s="243">
        <f>K7/K15</f>
        <v>0.336808001531198</v>
      </c>
      <c r="N7" s="244">
        <f>L7/L15</f>
        <v>0.29781243004674907</v>
      </c>
      <c r="O7" s="164">
        <f t="shared" ref="O7:O18" si="1">(L7-K7)/K7</f>
        <v>-4.4480000000002295E-2</v>
      </c>
      <c r="P7" s="1"/>
      <c r="Q7" s="187">
        <f t="shared" ref="Q7:Q18" si="2">(K7/E7)*10</f>
        <v>2.7946363362817266</v>
      </c>
      <c r="R7" s="188">
        <f t="shared" ref="R7:R18" si="3">(L7/F7)*10</f>
        <v>2.7198642304357818</v>
      </c>
      <c r="S7" s="55">
        <f>(R7-Q7)/Q7</f>
        <v>-2.6755576342870173E-2</v>
      </c>
    </row>
    <row r="8" spans="1:19" s="3" customFormat="1" ht="24" customHeight="1" x14ac:dyDescent="0.25">
      <c r="A8" s="46"/>
      <c r="B8" s="177" t="s">
        <v>33</v>
      </c>
      <c r="C8" s="177"/>
      <c r="D8" s="178"/>
      <c r="E8" s="180">
        <v>259398.64999999985</v>
      </c>
      <c r="F8" s="181">
        <v>268133.43999999994</v>
      </c>
      <c r="G8" s="245">
        <f>E8/E7</f>
        <v>0.93735237481483669</v>
      </c>
      <c r="H8" s="246">
        <f>F8/F7</f>
        <v>0.98688896933020454</v>
      </c>
      <c r="I8" s="206">
        <f t="shared" si="0"/>
        <v>3.367322844586932E-2</v>
      </c>
      <c r="K8" s="180">
        <v>74794.335000000123</v>
      </c>
      <c r="L8" s="181">
        <v>73083.682999999946</v>
      </c>
      <c r="M8" s="250">
        <f>K8/K7</f>
        <v>0.96711601745595599</v>
      </c>
      <c r="N8" s="246">
        <f>L8/L7</f>
        <v>0.98898684405248305</v>
      </c>
      <c r="O8" s="207">
        <f t="shared" si="1"/>
        <v>-2.2871411317450362E-2</v>
      </c>
      <c r="Q8" s="189">
        <f t="shared" si="2"/>
        <v>2.8833741039130381</v>
      </c>
      <c r="R8" s="190">
        <f t="shared" si="3"/>
        <v>2.7256459694098565</v>
      </c>
      <c r="S8" s="182">
        <f t="shared" ref="S8:S18" si="4">(R8-Q8)/Q8</f>
        <v>-5.4702625749856085E-2</v>
      </c>
    </row>
    <row r="9" spans="1:19" ht="24" customHeight="1" x14ac:dyDescent="0.25">
      <c r="A9" s="8"/>
      <c r="B9" t="s">
        <v>37</v>
      </c>
      <c r="E9" s="19">
        <v>13603.2</v>
      </c>
      <c r="F9" s="140">
        <v>3561.9299999999989</v>
      </c>
      <c r="G9" s="247">
        <f>E9/E7</f>
        <v>4.9155968333224533E-2</v>
      </c>
      <c r="H9" s="215">
        <f>F9/F7</f>
        <v>1.3110000104896782E-2</v>
      </c>
      <c r="I9" s="182">
        <f t="shared" si="0"/>
        <v>-0.73815499294283715</v>
      </c>
      <c r="K9" s="19">
        <v>2232.9290000000005</v>
      </c>
      <c r="L9" s="140">
        <v>813.68799999999999</v>
      </c>
      <c r="M9" s="247">
        <f>K9/K7</f>
        <v>2.8872526264748625E-2</v>
      </c>
      <c r="N9" s="215">
        <f>L9/L7</f>
        <v>1.1011031383891496E-2</v>
      </c>
      <c r="O9" s="182">
        <f t="shared" si="1"/>
        <v>-0.63559611613266709</v>
      </c>
      <c r="Q9" s="189">
        <f t="shared" si="2"/>
        <v>1.6414733298047521</v>
      </c>
      <c r="R9" s="190">
        <f t="shared" si="3"/>
        <v>2.2844019955473587</v>
      </c>
      <c r="S9" s="182">
        <f t="shared" si="4"/>
        <v>0.39167780192875923</v>
      </c>
    </row>
    <row r="10" spans="1:19" ht="24" customHeight="1" thickBot="1" x14ac:dyDescent="0.3">
      <c r="A10" s="8"/>
      <c r="B10" t="s">
        <v>36</v>
      </c>
      <c r="E10" s="19">
        <v>3733.6200000000003</v>
      </c>
      <c r="F10" s="140">
        <v>0.28000000000000003</v>
      </c>
      <c r="G10" s="247">
        <f>E10/E7</f>
        <v>1.3491656851938793E-2</v>
      </c>
      <c r="H10" s="215">
        <f>F10/F7</f>
        <v>1.0305648986282999E-6</v>
      </c>
      <c r="I10" s="186">
        <f t="shared" si="0"/>
        <v>-0.99992500575848631</v>
      </c>
      <c r="K10" s="19">
        <v>310.23599999999993</v>
      </c>
      <c r="L10" s="140">
        <v>0.157</v>
      </c>
      <c r="M10" s="247">
        <f>K10/K7</f>
        <v>4.0114562792952892E-3</v>
      </c>
      <c r="N10" s="215">
        <f>L10/L7</f>
        <v>2.1245636254571344E-6</v>
      </c>
      <c r="O10" s="209">
        <f t="shared" si="1"/>
        <v>-0.99949393365051131</v>
      </c>
      <c r="Q10" s="189">
        <f t="shared" si="2"/>
        <v>0.83092548250759291</v>
      </c>
      <c r="R10" s="190"/>
      <c r="S10" s="182"/>
    </row>
    <row r="11" spans="1:19" ht="24" customHeight="1" thickBot="1" x14ac:dyDescent="0.3">
      <c r="A11" s="12" t="s">
        <v>21</v>
      </c>
      <c r="B11" s="13"/>
      <c r="C11" s="13"/>
      <c r="D11" s="13"/>
      <c r="E11" s="17">
        <v>387226.2199999998</v>
      </c>
      <c r="F11" s="145">
        <v>487624.55000000051</v>
      </c>
      <c r="G11" s="243">
        <f>E11/E15</f>
        <v>0.58320566657994988</v>
      </c>
      <c r="H11" s="244">
        <f>F11/F15</f>
        <v>0.64218566818056488</v>
      </c>
      <c r="I11" s="164">
        <f t="shared" si="0"/>
        <v>0.25927565029041877</v>
      </c>
      <c r="J11" s="1"/>
      <c r="K11" s="17">
        <v>152281.45100000003</v>
      </c>
      <c r="L11" s="145">
        <v>174236.93699999986</v>
      </c>
      <c r="M11" s="243">
        <f>K11/K15</f>
        <v>0.66319199846880195</v>
      </c>
      <c r="N11" s="244">
        <f>L11/L15</f>
        <v>0.70218756995325093</v>
      </c>
      <c r="O11" s="164">
        <f t="shared" si="1"/>
        <v>0.14417702127096113</v>
      </c>
      <c r="Q11" s="191">
        <f t="shared" si="2"/>
        <v>3.9326224086788364</v>
      </c>
      <c r="R11" s="192">
        <f t="shared" si="3"/>
        <v>3.5731781141864101</v>
      </c>
      <c r="S11" s="57">
        <f t="shared" si="4"/>
        <v>-9.1400662748392758E-2</v>
      </c>
    </row>
    <row r="12" spans="1:19" s="3" customFormat="1" ht="24" customHeight="1" x14ac:dyDescent="0.25">
      <c r="A12" s="46"/>
      <c r="B12" s="3" t="s">
        <v>33</v>
      </c>
      <c r="E12" s="31">
        <v>379614.7799999998</v>
      </c>
      <c r="F12" s="141">
        <v>479073.03000000055</v>
      </c>
      <c r="G12" s="247">
        <f>E12/E11</f>
        <v>0.98034368643734915</v>
      </c>
      <c r="H12" s="215">
        <f>F12/F11</f>
        <v>0.98246290101677625</v>
      </c>
      <c r="I12" s="206">
        <f t="shared" si="0"/>
        <v>0.26199783369867952</v>
      </c>
      <c r="K12" s="31">
        <v>150178.13200000001</v>
      </c>
      <c r="L12" s="141">
        <v>172051.80999999988</v>
      </c>
      <c r="M12" s="247">
        <f>K12/K11</f>
        <v>0.9861879501003703</v>
      </c>
      <c r="N12" s="215">
        <f>L12/L11</f>
        <v>0.98745887618536377</v>
      </c>
      <c r="O12" s="206">
        <f t="shared" si="1"/>
        <v>0.14565155198494456</v>
      </c>
      <c r="Q12" s="189">
        <f t="shared" si="2"/>
        <v>3.9560665156398835</v>
      </c>
      <c r="R12" s="190">
        <f t="shared" si="3"/>
        <v>3.5913482752305987</v>
      </c>
      <c r="S12" s="182">
        <f t="shared" si="4"/>
        <v>-9.2192140594049787E-2</v>
      </c>
    </row>
    <row r="13" spans="1:19" ht="24" customHeight="1" x14ac:dyDescent="0.25">
      <c r="A13" s="8"/>
      <c r="B13" s="3" t="s">
        <v>37</v>
      </c>
      <c r="D13" s="3"/>
      <c r="E13" s="19">
        <v>7508.8500000000013</v>
      </c>
      <c r="F13" s="140">
        <v>8420.4699999999975</v>
      </c>
      <c r="G13" s="247">
        <f>E13/E11</f>
        <v>1.9391377990880899E-2</v>
      </c>
      <c r="H13" s="215">
        <f>F13/F11</f>
        <v>1.7268347133055521E-2</v>
      </c>
      <c r="I13" s="182">
        <f t="shared" si="0"/>
        <v>0.12140607416581715</v>
      </c>
      <c r="K13" s="19">
        <v>2063.7949999999996</v>
      </c>
      <c r="L13" s="140">
        <v>2132.8159999999993</v>
      </c>
      <c r="M13" s="247">
        <f>K13/K11</f>
        <v>1.3552504172028143E-2</v>
      </c>
      <c r="N13" s="215">
        <f>L13/L11</f>
        <v>1.2240894707647445E-2</v>
      </c>
      <c r="O13" s="182">
        <f t="shared" si="1"/>
        <v>3.3443728664910875E-2</v>
      </c>
      <c r="Q13" s="189">
        <f t="shared" si="2"/>
        <v>2.7484834561883638</v>
      </c>
      <c r="R13" s="190">
        <f t="shared" si="3"/>
        <v>2.5328942446205498</v>
      </c>
      <c r="S13" s="182">
        <f t="shared" si="4"/>
        <v>-7.8439333910634554E-2</v>
      </c>
    </row>
    <row r="14" spans="1:19" ht="24" customHeight="1" thickBot="1" x14ac:dyDescent="0.3">
      <c r="A14" s="8"/>
      <c r="B14" t="s">
        <v>36</v>
      </c>
      <c r="E14" s="19">
        <v>102.59000000000002</v>
      </c>
      <c r="F14" s="140">
        <v>131.05000000000001</v>
      </c>
      <c r="G14" s="247">
        <f>E14/E11</f>
        <v>2.6493557176990773E-4</v>
      </c>
      <c r="H14" s="215">
        <f>F14/F11</f>
        <v>2.687518501683311E-4</v>
      </c>
      <c r="I14" s="182">
        <f t="shared" si="0"/>
        <v>0.27741495272443695</v>
      </c>
      <c r="K14" s="19">
        <v>39.524000000000008</v>
      </c>
      <c r="L14" s="140">
        <v>52.311000000000014</v>
      </c>
      <c r="M14" s="247">
        <f>K14/K11</f>
        <v>2.5954572760145291E-4</v>
      </c>
      <c r="N14" s="215">
        <f>L14/L11</f>
        <v>3.0022910698895069E-4</v>
      </c>
      <c r="O14" s="182">
        <f t="shared" si="1"/>
        <v>0.32352494686772604</v>
      </c>
      <c r="Q14" s="189">
        <f t="shared" ref="Q14" si="5">(K14/E14)*10</f>
        <v>3.8526172141534265</v>
      </c>
      <c r="R14" s="190">
        <f t="shared" ref="R14" si="6">(L14/F14)*10</f>
        <v>3.9916825639069065</v>
      </c>
      <c r="S14" s="182">
        <f t="shared" ref="S14" si="7">(R14-Q14)/Q14</f>
        <v>3.6096331927966567E-2</v>
      </c>
    </row>
    <row r="15" spans="1:19" ht="24" customHeight="1" thickBot="1" x14ac:dyDescent="0.3">
      <c r="A15" s="12" t="s">
        <v>12</v>
      </c>
      <c r="B15" s="13"/>
      <c r="C15" s="13"/>
      <c r="D15" s="13"/>
      <c r="E15" s="17">
        <v>663961.68999999959</v>
      </c>
      <c r="F15" s="145">
        <v>759320.20000000054</v>
      </c>
      <c r="G15" s="243">
        <f>G7+G11</f>
        <v>1</v>
      </c>
      <c r="H15" s="244">
        <f>H7+H11</f>
        <v>1</v>
      </c>
      <c r="I15" s="164">
        <f t="shared" si="0"/>
        <v>0.14362050015265337</v>
      </c>
      <c r="J15" s="1"/>
      <c r="K15" s="17">
        <v>229618.95100000018</v>
      </c>
      <c r="L15" s="145">
        <v>248134.46499999979</v>
      </c>
      <c r="M15" s="243">
        <f>M7+M11</f>
        <v>1</v>
      </c>
      <c r="N15" s="244">
        <f>N7+N11</f>
        <v>1</v>
      </c>
      <c r="O15" s="164">
        <f t="shared" si="1"/>
        <v>8.06358269618591E-2</v>
      </c>
      <c r="Q15" s="191">
        <f t="shared" si="2"/>
        <v>3.4583162621927825</v>
      </c>
      <c r="R15" s="192">
        <f t="shared" si="3"/>
        <v>3.2678501770399313</v>
      </c>
      <c r="S15" s="57">
        <f t="shared" si="4"/>
        <v>-5.5074802508687903E-2</v>
      </c>
    </row>
    <row r="16" spans="1:19" s="42" customFormat="1" ht="24" customHeight="1" x14ac:dyDescent="0.25">
      <c r="A16" s="179"/>
      <c r="B16" s="177" t="s">
        <v>33</v>
      </c>
      <c r="C16" s="177"/>
      <c r="D16" s="178"/>
      <c r="E16" s="180">
        <f>E8+E12</f>
        <v>639013.4299999997</v>
      </c>
      <c r="F16" s="181">
        <f t="shared" ref="F16:F17" si="8">F8+F12</f>
        <v>747206.47000000044</v>
      </c>
      <c r="G16" s="245">
        <f>E16/E15</f>
        <v>0.96242515136679063</v>
      </c>
      <c r="H16" s="246">
        <f>F16/F15</f>
        <v>0.98404661169293262</v>
      </c>
      <c r="I16" s="207">
        <f t="shared" si="0"/>
        <v>0.16931262305394862</v>
      </c>
      <c r="J16" s="3"/>
      <c r="K16" s="180">
        <f t="shared" ref="K16:L18" si="9">K8+K12</f>
        <v>224972.46700000012</v>
      </c>
      <c r="L16" s="181">
        <f t="shared" si="9"/>
        <v>245135.49299999984</v>
      </c>
      <c r="M16" s="250">
        <f>K16/K15</f>
        <v>0.97976437058106736</v>
      </c>
      <c r="N16" s="246">
        <f>L16/L15</f>
        <v>0.98791392400890399</v>
      </c>
      <c r="O16" s="207">
        <f t="shared" si="1"/>
        <v>8.962441612910664E-2</v>
      </c>
      <c r="P16" s="3"/>
      <c r="Q16" s="189">
        <f t="shared" si="2"/>
        <v>3.5206218905289708</v>
      </c>
      <c r="R16" s="190">
        <f t="shared" si="3"/>
        <v>3.280692858561566</v>
      </c>
      <c r="S16" s="182">
        <f t="shared" si="4"/>
        <v>-6.8149616581335185E-2</v>
      </c>
    </row>
    <row r="17" spans="1:19" ht="24" customHeight="1" x14ac:dyDescent="0.25">
      <c r="A17" s="8"/>
      <c r="B17" s="3" t="s">
        <v>37</v>
      </c>
      <c r="C17" s="3"/>
      <c r="D17" s="183"/>
      <c r="E17" s="19">
        <f>E9+E13</f>
        <v>21112.050000000003</v>
      </c>
      <c r="F17" s="140">
        <f t="shared" si="8"/>
        <v>11982.399999999996</v>
      </c>
      <c r="G17" s="248">
        <f>E17/E15</f>
        <v>3.1797090582138879E-2</v>
      </c>
      <c r="H17" s="215">
        <f>F17/F15</f>
        <v>1.5780430969701567E-2</v>
      </c>
      <c r="I17" s="182">
        <f t="shared" si="0"/>
        <v>-0.43243787315774668</v>
      </c>
      <c r="K17" s="19">
        <f t="shared" si="9"/>
        <v>4296.7240000000002</v>
      </c>
      <c r="L17" s="140">
        <f t="shared" si="9"/>
        <v>2946.5039999999995</v>
      </c>
      <c r="M17" s="247">
        <f>K17/K15</f>
        <v>1.8712410196491128E-2</v>
      </c>
      <c r="N17" s="215">
        <f>L17/L15</f>
        <v>1.1874626122574315E-2</v>
      </c>
      <c r="O17" s="182">
        <f t="shared" si="1"/>
        <v>-0.3142440612894849</v>
      </c>
      <c r="Q17" s="189">
        <f t="shared" si="2"/>
        <v>2.0351998029561318</v>
      </c>
      <c r="R17" s="190">
        <f t="shared" si="3"/>
        <v>2.4590265723060494</v>
      </c>
      <c r="S17" s="182">
        <f t="shared" si="4"/>
        <v>0.20824823623425492</v>
      </c>
    </row>
    <row r="18" spans="1:19" ht="24" customHeight="1" thickBot="1" x14ac:dyDescent="0.3">
      <c r="A18" s="9"/>
      <c r="B18" s="184" t="s">
        <v>36</v>
      </c>
      <c r="C18" s="184"/>
      <c r="D18" s="185"/>
      <c r="E18" s="21">
        <f>E10+E14</f>
        <v>3836.2100000000005</v>
      </c>
      <c r="F18" s="142">
        <f>F10+F14</f>
        <v>131.33000000000001</v>
      </c>
      <c r="G18" s="249">
        <f>E18/E15</f>
        <v>5.777758051070692E-3</v>
      </c>
      <c r="H18" s="221">
        <f>F18/F15</f>
        <v>1.72957337365712E-4</v>
      </c>
      <c r="I18" s="208">
        <f t="shared" si="0"/>
        <v>-0.96576569061651996</v>
      </c>
      <c r="K18" s="21">
        <f t="shared" si="9"/>
        <v>349.75999999999993</v>
      </c>
      <c r="L18" s="142">
        <f t="shared" si="9"/>
        <v>52.468000000000011</v>
      </c>
      <c r="M18" s="249">
        <f>K18/K15</f>
        <v>1.5232192224412682E-3</v>
      </c>
      <c r="N18" s="221">
        <f>L18/L15</f>
        <v>2.1144986852189218E-4</v>
      </c>
      <c r="O18" s="208">
        <f t="shared" si="1"/>
        <v>-0.84998856358645924</v>
      </c>
      <c r="Q18" s="193">
        <f t="shared" si="2"/>
        <v>0.91173319500235883</v>
      </c>
      <c r="R18" s="194">
        <f t="shared" si="3"/>
        <v>3.9951267798675101</v>
      </c>
      <c r="S18" s="186">
        <f t="shared" si="4"/>
        <v>3.3819033920961643</v>
      </c>
    </row>
    <row r="19" spans="1:19" ht="6.75" customHeight="1" x14ac:dyDescent="0.25">
      <c r="Q19" s="195"/>
      <c r="R19" s="195"/>
    </row>
  </sheetData>
  <mergeCells count="11">
    <mergeCell ref="A4:D6"/>
    <mergeCell ref="E4:F4"/>
    <mergeCell ref="G4:H4"/>
    <mergeCell ref="K4:L4"/>
    <mergeCell ref="Q4:R4"/>
    <mergeCell ref="E5:F5"/>
    <mergeCell ref="G5:H5"/>
    <mergeCell ref="K5:L5"/>
    <mergeCell ref="M5:N5"/>
    <mergeCell ref="Q5:R5"/>
    <mergeCell ref="M4:N4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89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55" id="{8D12332F-A88D-40F4-9CCE-3C8667CCA5B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I7:I18</xm:sqref>
        </x14:conditionalFormatting>
        <x14:conditionalFormatting xmlns:xm="http://schemas.microsoft.com/office/excel/2006/main">
          <x14:cfRule type="iconSet" priority="256" id="{6CDF3AB7-BB12-47E0-BDEC-FB449DC6AE7D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O7:O18</xm:sqref>
        </x14:conditionalFormatting>
        <x14:conditionalFormatting xmlns:xm="http://schemas.microsoft.com/office/excel/2006/main">
          <x14:cfRule type="iconSet" priority="2" id="{AD1E6BEC-24CB-46F6-8CB3-62C1BE626848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S7:S18</xm:sqref>
        </x14:conditionalFormatting>
      </x14:conditionalFormatting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Folha11">
    <pageSetUpPr fitToPage="1"/>
  </sheetPr>
  <dimension ref="A1:P96"/>
  <sheetViews>
    <sheetView showGridLines="0" topLeftCell="A84" workbookViewId="0">
      <selection activeCell="H96" sqref="H96:I96"/>
    </sheetView>
  </sheetViews>
  <sheetFormatPr defaultRowHeight="15" x14ac:dyDescent="0.25"/>
  <cols>
    <col min="1" max="1" width="32.140625" customWidth="1"/>
    <col min="6" max="6" width="10.85546875" customWidth="1"/>
    <col min="7" max="7" width="2" customWidth="1"/>
    <col min="12" max="12" width="10.85546875" customWidth="1"/>
    <col min="13" max="13" width="2" customWidth="1"/>
    <col min="16" max="16" width="10.85546875" customWidth="1"/>
  </cols>
  <sheetData>
    <row r="1" spans="1:16" ht="15.75" x14ac:dyDescent="0.25">
      <c r="A1" s="4" t="s">
        <v>143</v>
      </c>
    </row>
    <row r="3" spans="1:16" ht="8.25" customHeight="1" thickBot="1" x14ac:dyDescent="0.3"/>
    <row r="4" spans="1:16" x14ac:dyDescent="0.25">
      <c r="A4" s="373" t="s">
        <v>3</v>
      </c>
      <c r="B4" s="367" t="s">
        <v>1</v>
      </c>
      <c r="C4" s="359"/>
      <c r="D4" s="367" t="s">
        <v>104</v>
      </c>
      <c r="E4" s="359"/>
      <c r="F4" s="130" t="s">
        <v>0</v>
      </c>
      <c r="H4" s="376" t="s">
        <v>19</v>
      </c>
      <c r="I4" s="377"/>
      <c r="J4" s="367" t="s">
        <v>104</v>
      </c>
      <c r="K4" s="360"/>
      <c r="L4" s="130" t="s">
        <v>0</v>
      </c>
      <c r="N4" s="358" t="s">
        <v>22</v>
      </c>
      <c r="O4" s="359"/>
      <c r="P4" s="130" t="s">
        <v>0</v>
      </c>
    </row>
    <row r="5" spans="1:16" x14ac:dyDescent="0.25">
      <c r="A5" s="374"/>
      <c r="B5" s="368" t="s">
        <v>155</v>
      </c>
      <c r="C5" s="362"/>
      <c r="D5" s="368" t="str">
        <f>B5</f>
        <v>jan-nov</v>
      </c>
      <c r="E5" s="362"/>
      <c r="F5" s="131" t="s">
        <v>149</v>
      </c>
      <c r="H5" s="356" t="str">
        <f>B5</f>
        <v>jan-nov</v>
      </c>
      <c r="I5" s="362"/>
      <c r="J5" s="368" t="str">
        <f>B5</f>
        <v>jan-nov</v>
      </c>
      <c r="K5" s="357"/>
      <c r="L5" s="131" t="str">
        <f>F5</f>
        <v>2024/2023</v>
      </c>
      <c r="N5" s="356" t="str">
        <f>B5</f>
        <v>jan-nov</v>
      </c>
      <c r="O5" s="357"/>
      <c r="P5" s="131" t="str">
        <f>L5</f>
        <v>2024/2023</v>
      </c>
    </row>
    <row r="6" spans="1:16" ht="19.5" customHeight="1" thickBot="1" x14ac:dyDescent="0.3">
      <c r="A6" s="375"/>
      <c r="B6" s="99">
        <v>2023</v>
      </c>
      <c r="C6" s="134">
        <v>2024</v>
      </c>
      <c r="D6" s="99">
        <f>B6</f>
        <v>2023</v>
      </c>
      <c r="E6" s="134">
        <f>C6</f>
        <v>2024</v>
      </c>
      <c r="F6" s="132" t="s">
        <v>1</v>
      </c>
      <c r="H6" s="25">
        <f>B6</f>
        <v>2023</v>
      </c>
      <c r="I6" s="134">
        <f>E6</f>
        <v>2024</v>
      </c>
      <c r="J6" s="99">
        <f>B6</f>
        <v>2023</v>
      </c>
      <c r="K6" s="134">
        <f>C6</f>
        <v>2024</v>
      </c>
      <c r="L6" s="259">
        <v>1000</v>
      </c>
      <c r="N6" s="25">
        <f>B6</f>
        <v>2023</v>
      </c>
      <c r="O6" s="134">
        <f>C6</f>
        <v>2024</v>
      </c>
      <c r="P6" s="132"/>
    </row>
    <row r="7" spans="1:16" ht="20.100000000000001" customHeight="1" x14ac:dyDescent="0.25">
      <c r="A7" s="8" t="s">
        <v>163</v>
      </c>
      <c r="B7" s="39">
        <v>72266.330000000016</v>
      </c>
      <c r="C7" s="147">
        <v>81731.31</v>
      </c>
      <c r="D7" s="247">
        <f>B7/$B$33</f>
        <v>0.10884111401065918</v>
      </c>
      <c r="E7" s="246">
        <f>C7/$C$33</f>
        <v>0.10763747625836897</v>
      </c>
      <c r="F7" s="52">
        <f>(C7-B7)/B7</f>
        <v>0.13097358064260325</v>
      </c>
      <c r="H7" s="39">
        <v>31027.241000000016</v>
      </c>
      <c r="I7" s="147">
        <v>34232.085000000006</v>
      </c>
      <c r="J7" s="247">
        <f>H7/$H$33</f>
        <v>0.13512491397105994</v>
      </c>
      <c r="K7" s="246">
        <f>I7/$I$33</f>
        <v>0.13795780042083239</v>
      </c>
      <c r="L7" s="52">
        <f t="shared" ref="L7:L33" si="0">(I7-H7)/H7</f>
        <v>0.10329129812089925</v>
      </c>
      <c r="N7" s="27">
        <f t="shared" ref="N7:N33" si="1">(H7/B7)*10</f>
        <v>4.2934574095571216</v>
      </c>
      <c r="O7" s="151">
        <f t="shared" ref="O7:O33" si="2">(I7/C7)*10</f>
        <v>4.1883685701354851</v>
      </c>
      <c r="P7" s="61">
        <f>(O7-N7)/N7</f>
        <v>-2.4476506786281736E-2</v>
      </c>
    </row>
    <row r="8" spans="1:16" ht="20.100000000000001" customHeight="1" x14ac:dyDescent="0.25">
      <c r="A8" s="8" t="s">
        <v>161</v>
      </c>
      <c r="B8" s="19">
        <v>83768.599999999991</v>
      </c>
      <c r="C8" s="140">
        <v>89320.829999999987</v>
      </c>
      <c r="D8" s="247">
        <f t="shared" ref="D8:D32" si="3">B8/$B$33</f>
        <v>0.12616480929795801</v>
      </c>
      <c r="E8" s="215">
        <f t="shared" ref="E8:E32" si="4">C8/$C$33</f>
        <v>0.11763262718415757</v>
      </c>
      <c r="F8" s="52">
        <f t="shared" ref="F8:F33" si="5">(C8-B8)/B8</f>
        <v>6.6280563361450426E-2</v>
      </c>
      <c r="H8" s="19">
        <v>30864.004999999997</v>
      </c>
      <c r="I8" s="140">
        <v>32097.138999999996</v>
      </c>
      <c r="J8" s="247">
        <f t="shared" ref="J8:J32" si="6">H8/$H$33</f>
        <v>0.13441401445998249</v>
      </c>
      <c r="K8" s="215">
        <f t="shared" ref="K8:K32" si="7">I8/$I$33</f>
        <v>0.12935381225659245</v>
      </c>
      <c r="L8" s="52">
        <f t="shared" si="0"/>
        <v>3.9953790831747153E-2</v>
      </c>
      <c r="N8" s="27">
        <f t="shared" si="1"/>
        <v>3.6844360536048115</v>
      </c>
      <c r="O8" s="152">
        <f t="shared" si="2"/>
        <v>3.5934662720890524</v>
      </c>
      <c r="P8" s="52">
        <f t="shared" ref="P8:P71" si="8">(O8-N8)/N8</f>
        <v>-2.4690286435221271E-2</v>
      </c>
    </row>
    <row r="9" spans="1:16" ht="20.100000000000001" customHeight="1" x14ac:dyDescent="0.25">
      <c r="A9" s="8" t="s">
        <v>171</v>
      </c>
      <c r="B9" s="19">
        <v>33193.03</v>
      </c>
      <c r="C9" s="140">
        <v>113152.14999999995</v>
      </c>
      <c r="D9" s="247">
        <f t="shared" si="3"/>
        <v>4.9992387361987654E-2</v>
      </c>
      <c r="E9" s="215">
        <f t="shared" si="4"/>
        <v>0.14901770030614214</v>
      </c>
      <c r="F9" s="52">
        <f t="shared" si="5"/>
        <v>2.4089129555210826</v>
      </c>
      <c r="H9" s="19">
        <v>6281.348</v>
      </c>
      <c r="I9" s="140">
        <v>22329.296000000002</v>
      </c>
      <c r="J9" s="247">
        <f t="shared" si="6"/>
        <v>2.7355529552959251E-2</v>
      </c>
      <c r="K9" s="215">
        <f t="shared" si="7"/>
        <v>8.9988692219760816E-2</v>
      </c>
      <c r="L9" s="52">
        <f t="shared" si="0"/>
        <v>2.5548573331711606</v>
      </c>
      <c r="N9" s="27">
        <f t="shared" si="1"/>
        <v>1.8923695727687408</v>
      </c>
      <c r="O9" s="152">
        <f t="shared" si="2"/>
        <v>1.9733868070558105</v>
      </c>
      <c r="P9" s="52">
        <f t="shared" si="8"/>
        <v>4.2812585582071419E-2</v>
      </c>
    </row>
    <row r="10" spans="1:16" ht="20.100000000000001" customHeight="1" x14ac:dyDescent="0.25">
      <c r="A10" s="8" t="s">
        <v>166</v>
      </c>
      <c r="B10" s="19">
        <v>53292.210000000006</v>
      </c>
      <c r="C10" s="140">
        <v>52773.950000000012</v>
      </c>
      <c r="D10" s="247">
        <f t="shared" si="3"/>
        <v>8.0263983303012487E-2</v>
      </c>
      <c r="E10" s="215">
        <f t="shared" si="4"/>
        <v>6.9501575224786588E-2</v>
      </c>
      <c r="F10" s="52">
        <f t="shared" si="5"/>
        <v>-9.7248734852616297E-3</v>
      </c>
      <c r="H10" s="19">
        <v>22160.317999999999</v>
      </c>
      <c r="I10" s="140">
        <v>22222.837999999996</v>
      </c>
      <c r="J10" s="247">
        <f t="shared" si="6"/>
        <v>9.6509098676267391E-2</v>
      </c>
      <c r="K10" s="215">
        <f t="shared" si="7"/>
        <v>8.9559658711658649E-2</v>
      </c>
      <c r="L10" s="52">
        <f t="shared" si="0"/>
        <v>2.8212591534109211E-3</v>
      </c>
      <c r="N10" s="27">
        <f t="shared" si="1"/>
        <v>4.1582659079066149</v>
      </c>
      <c r="O10" s="152">
        <f t="shared" si="2"/>
        <v>4.2109483940466825</v>
      </c>
      <c r="P10" s="52">
        <f t="shared" si="8"/>
        <v>1.266934037092146E-2</v>
      </c>
    </row>
    <row r="11" spans="1:16" ht="20.100000000000001" customHeight="1" x14ac:dyDescent="0.25">
      <c r="A11" s="8" t="s">
        <v>164</v>
      </c>
      <c r="B11" s="19">
        <v>44681.930000000008</v>
      </c>
      <c r="C11" s="140">
        <v>50528.950000000012</v>
      </c>
      <c r="D11" s="247">
        <f t="shared" si="3"/>
        <v>6.7295945945314947E-2</v>
      </c>
      <c r="E11" s="215">
        <f t="shared" si="4"/>
        <v>6.6544983262660465E-2</v>
      </c>
      <c r="F11" s="52">
        <f t="shared" si="5"/>
        <v>0.13085871626404685</v>
      </c>
      <c r="H11" s="19">
        <v>16601.759999999995</v>
      </c>
      <c r="I11" s="140">
        <v>19151.394</v>
      </c>
      <c r="J11" s="247">
        <f t="shared" si="6"/>
        <v>7.2301349377734941E-2</v>
      </c>
      <c r="K11" s="215">
        <f t="shared" si="7"/>
        <v>7.7181515272374629E-2</v>
      </c>
      <c r="L11" s="52">
        <f t="shared" si="0"/>
        <v>0.15357612686847696</v>
      </c>
      <c r="N11" s="27">
        <f t="shared" si="1"/>
        <v>3.7155422785005014</v>
      </c>
      <c r="O11" s="152">
        <f t="shared" si="2"/>
        <v>3.790182459758217</v>
      </c>
      <c r="P11" s="52">
        <f t="shared" si="8"/>
        <v>2.0088637314023088E-2</v>
      </c>
    </row>
    <row r="12" spans="1:16" ht="20.100000000000001" customHeight="1" x14ac:dyDescent="0.25">
      <c r="A12" s="8" t="s">
        <v>167</v>
      </c>
      <c r="B12" s="19">
        <v>61827.6</v>
      </c>
      <c r="C12" s="140">
        <v>62716.37</v>
      </c>
      <c r="D12" s="247">
        <f t="shared" si="3"/>
        <v>9.3119228008471305E-2</v>
      </c>
      <c r="E12" s="215">
        <f t="shared" si="4"/>
        <v>8.2595418902328674E-2</v>
      </c>
      <c r="F12" s="52">
        <f t="shared" si="5"/>
        <v>1.4374971695488813E-2</v>
      </c>
      <c r="H12" s="19">
        <v>16712.885000000002</v>
      </c>
      <c r="I12" s="140">
        <v>15819.939000000002</v>
      </c>
      <c r="J12" s="247">
        <f t="shared" si="6"/>
        <v>7.2785303335002202E-2</v>
      </c>
      <c r="K12" s="215">
        <f t="shared" si="7"/>
        <v>6.3755508530425262E-2</v>
      </c>
      <c r="L12" s="52">
        <f t="shared" si="0"/>
        <v>-5.3428597157223291E-2</v>
      </c>
      <c r="N12" s="27">
        <f t="shared" si="1"/>
        <v>2.703143094669695</v>
      </c>
      <c r="O12" s="152">
        <f t="shared" si="2"/>
        <v>2.5224576932625409</v>
      </c>
      <c r="P12" s="52">
        <f t="shared" si="8"/>
        <v>-6.6842706833924612E-2</v>
      </c>
    </row>
    <row r="13" spans="1:16" ht="20.100000000000001" customHeight="1" x14ac:dyDescent="0.25">
      <c r="A13" s="8" t="s">
        <v>172</v>
      </c>
      <c r="B13" s="19">
        <v>28655.590000000007</v>
      </c>
      <c r="C13" s="140">
        <v>24914.99</v>
      </c>
      <c r="D13" s="247">
        <f t="shared" si="3"/>
        <v>4.3158499099548921E-2</v>
      </c>
      <c r="E13" s="215">
        <f t="shared" si="4"/>
        <v>3.2812231256326374E-2</v>
      </c>
      <c r="F13" s="52">
        <f t="shared" si="5"/>
        <v>-0.13053648520236383</v>
      </c>
      <c r="H13" s="19">
        <v>13784.227000000003</v>
      </c>
      <c r="I13" s="140">
        <v>12030.531000000001</v>
      </c>
      <c r="J13" s="247">
        <f t="shared" si="6"/>
        <v>6.0030876981055484E-2</v>
      </c>
      <c r="K13" s="215">
        <f t="shared" si="7"/>
        <v>4.8483917782239587E-2</v>
      </c>
      <c r="L13" s="52">
        <f t="shared" si="0"/>
        <v>-0.12722483458811301</v>
      </c>
      <c r="N13" s="27">
        <f t="shared" si="1"/>
        <v>4.8103099604649566</v>
      </c>
      <c r="O13" s="152">
        <f t="shared" si="2"/>
        <v>4.8286316791618216</v>
      </c>
      <c r="P13" s="52">
        <f t="shared" si="8"/>
        <v>3.808843681061666E-3</v>
      </c>
    </row>
    <row r="14" spans="1:16" ht="20.100000000000001" customHeight="1" x14ac:dyDescent="0.25">
      <c r="A14" s="8" t="s">
        <v>170</v>
      </c>
      <c r="B14" s="19">
        <v>46807.660000000011</v>
      </c>
      <c r="C14" s="140">
        <v>48254.240000000005</v>
      </c>
      <c r="D14" s="247">
        <f t="shared" si="3"/>
        <v>7.0497531265696925E-2</v>
      </c>
      <c r="E14" s="215">
        <f t="shared" si="4"/>
        <v>6.3549264197106825E-2</v>
      </c>
      <c r="F14" s="52">
        <f t="shared" si="5"/>
        <v>3.0904770714878592E-2</v>
      </c>
      <c r="H14" s="19">
        <v>10871.260999999995</v>
      </c>
      <c r="I14" s="140">
        <v>10952.691999999999</v>
      </c>
      <c r="J14" s="247">
        <f t="shared" si="6"/>
        <v>4.7344789934172286E-2</v>
      </c>
      <c r="K14" s="215">
        <f t="shared" si="7"/>
        <v>4.4140147963726055E-2</v>
      </c>
      <c r="L14" s="52">
        <f t="shared" si="0"/>
        <v>7.4904833947050092E-3</v>
      </c>
      <c r="N14" s="27">
        <f t="shared" si="1"/>
        <v>2.322538875047373</v>
      </c>
      <c r="O14" s="152">
        <f t="shared" si="2"/>
        <v>2.2697885201383334</v>
      </c>
      <c r="P14" s="52">
        <f t="shared" si="8"/>
        <v>-2.2712366830873222E-2</v>
      </c>
    </row>
    <row r="15" spans="1:16" ht="20.100000000000001" customHeight="1" x14ac:dyDescent="0.25">
      <c r="A15" s="8" t="s">
        <v>162</v>
      </c>
      <c r="B15" s="19">
        <v>45039.14</v>
      </c>
      <c r="C15" s="140">
        <v>34236.909999999989</v>
      </c>
      <c r="D15" s="247">
        <f t="shared" si="3"/>
        <v>6.7833943852995432E-2</v>
      </c>
      <c r="E15" s="215">
        <f t="shared" si="4"/>
        <v>4.508889662095119E-2</v>
      </c>
      <c r="F15" s="52">
        <f t="shared" si="5"/>
        <v>-0.23984094722945443</v>
      </c>
      <c r="H15" s="19">
        <v>11446.836000000001</v>
      </c>
      <c r="I15" s="140">
        <v>9222.751000000002</v>
      </c>
      <c r="J15" s="247">
        <f t="shared" si="6"/>
        <v>4.9851442793151707E-2</v>
      </c>
      <c r="K15" s="215">
        <f t="shared" si="7"/>
        <v>3.7168359502175591E-2</v>
      </c>
      <c r="L15" s="52">
        <f t="shared" si="0"/>
        <v>-0.19429692187430647</v>
      </c>
      <c r="N15" s="27">
        <f t="shared" si="1"/>
        <v>2.5415307663512228</v>
      </c>
      <c r="O15" s="152">
        <f t="shared" si="2"/>
        <v>2.6938035587907923</v>
      </c>
      <c r="P15" s="52">
        <f t="shared" si="8"/>
        <v>5.9913810391593894E-2</v>
      </c>
    </row>
    <row r="16" spans="1:16" ht="20.100000000000001" customHeight="1" x14ac:dyDescent="0.25">
      <c r="A16" s="8" t="s">
        <v>173</v>
      </c>
      <c r="B16" s="19">
        <v>31611.549999999988</v>
      </c>
      <c r="C16" s="140">
        <v>34325.15</v>
      </c>
      <c r="D16" s="247">
        <f t="shared" si="3"/>
        <v>4.761050294934932E-2</v>
      </c>
      <c r="E16" s="215">
        <f t="shared" si="4"/>
        <v>4.5205105830188629E-2</v>
      </c>
      <c r="F16" s="52">
        <f t="shared" si="5"/>
        <v>8.5842041911896566E-2</v>
      </c>
      <c r="H16" s="19">
        <v>7213.2010000000018</v>
      </c>
      <c r="I16" s="140">
        <v>8049.1690000000026</v>
      </c>
      <c r="J16" s="247">
        <f t="shared" si="6"/>
        <v>3.1413787793151293E-2</v>
      </c>
      <c r="K16" s="215">
        <f t="shared" si="7"/>
        <v>3.2438738407419565E-2</v>
      </c>
      <c r="L16" s="52">
        <f t="shared" si="0"/>
        <v>0.1158941779107501</v>
      </c>
      <c r="N16" s="27">
        <f t="shared" si="1"/>
        <v>2.2818245229987157</v>
      </c>
      <c r="O16" s="152">
        <f t="shared" si="2"/>
        <v>2.3449770794883644</v>
      </c>
      <c r="P16" s="52">
        <f t="shared" si="8"/>
        <v>2.7676342266080654E-2</v>
      </c>
    </row>
    <row r="17" spans="1:16" ht="20.100000000000001" customHeight="1" x14ac:dyDescent="0.25">
      <c r="A17" s="8" t="s">
        <v>168</v>
      </c>
      <c r="B17" s="19">
        <v>11261.710000000003</v>
      </c>
      <c r="C17" s="140">
        <v>10962.33</v>
      </c>
      <c r="D17" s="247">
        <f t="shared" si="3"/>
        <v>1.6961385226909691E-2</v>
      </c>
      <c r="E17" s="215">
        <f t="shared" si="4"/>
        <v>1.4437031966224522E-2</v>
      </c>
      <c r="F17" s="52">
        <f t="shared" si="5"/>
        <v>-2.6583884685363303E-2</v>
      </c>
      <c r="H17" s="19">
        <v>6075.7070000000003</v>
      </c>
      <c r="I17" s="140">
        <v>5645.6550000000007</v>
      </c>
      <c r="J17" s="247">
        <f t="shared" si="6"/>
        <v>2.6459954518301073E-2</v>
      </c>
      <c r="K17" s="215">
        <f t="shared" si="7"/>
        <v>2.2752401606121114E-2</v>
      </c>
      <c r="L17" s="52">
        <f t="shared" si="0"/>
        <v>-7.0782215139735941E-2</v>
      </c>
      <c r="N17" s="27">
        <f t="shared" si="1"/>
        <v>5.3950128355285285</v>
      </c>
      <c r="O17" s="152">
        <f t="shared" si="2"/>
        <v>5.1500502174264051</v>
      </c>
      <c r="P17" s="52">
        <f t="shared" si="8"/>
        <v>-4.5405381890648522E-2</v>
      </c>
    </row>
    <row r="18" spans="1:16" ht="20.100000000000001" customHeight="1" x14ac:dyDescent="0.25">
      <c r="A18" s="8" t="s">
        <v>165</v>
      </c>
      <c r="B18" s="19">
        <v>13334.860000000004</v>
      </c>
      <c r="C18" s="140">
        <v>17489</v>
      </c>
      <c r="D18" s="247">
        <f t="shared" si="3"/>
        <v>2.0083779231298709E-2</v>
      </c>
      <c r="E18" s="215">
        <f t="shared" si="4"/>
        <v>2.3032444020322382E-2</v>
      </c>
      <c r="F18" s="52">
        <f t="shared" si="5"/>
        <v>0.31152483040691797</v>
      </c>
      <c r="H18" s="19">
        <v>4818.05</v>
      </c>
      <c r="I18" s="140">
        <v>5626.5680000000002</v>
      </c>
      <c r="J18" s="247">
        <f t="shared" si="6"/>
        <v>2.0982806423499437E-2</v>
      </c>
      <c r="K18" s="215">
        <f t="shared" si="7"/>
        <v>2.2675479603367483E-2</v>
      </c>
      <c r="L18" s="52">
        <f t="shared" si="0"/>
        <v>0.16781021367565715</v>
      </c>
      <c r="N18" s="27">
        <f t="shared" si="1"/>
        <v>3.6131237973252048</v>
      </c>
      <c r="O18" s="152">
        <f t="shared" si="2"/>
        <v>3.217203956772829</v>
      </c>
      <c r="P18" s="52">
        <f t="shared" si="8"/>
        <v>-0.10957826599948645</v>
      </c>
    </row>
    <row r="19" spans="1:16" ht="20.100000000000001" customHeight="1" x14ac:dyDescent="0.25">
      <c r="A19" s="8" t="s">
        <v>175</v>
      </c>
      <c r="B19" s="19">
        <v>12017.050000000005</v>
      </c>
      <c r="C19" s="140">
        <v>12784.03</v>
      </c>
      <c r="D19" s="247">
        <f t="shared" si="3"/>
        <v>1.8099011104089444E-2</v>
      </c>
      <c r="E19" s="215">
        <f t="shared" si="4"/>
        <v>1.6836151599812565E-2</v>
      </c>
      <c r="F19" s="52">
        <f t="shared" si="5"/>
        <v>6.3824316283946192E-2</v>
      </c>
      <c r="H19" s="19">
        <v>4336.7240000000002</v>
      </c>
      <c r="I19" s="140">
        <v>4438.5519999999997</v>
      </c>
      <c r="J19" s="247">
        <f t="shared" si="6"/>
        <v>1.8886611845901177E-2</v>
      </c>
      <c r="K19" s="215">
        <f t="shared" si="7"/>
        <v>1.7887688435381202E-2</v>
      </c>
      <c r="L19" s="52">
        <f t="shared" si="0"/>
        <v>2.348039672342522E-2</v>
      </c>
      <c r="N19" s="27">
        <f t="shared" si="1"/>
        <v>3.608809150332235</v>
      </c>
      <c r="O19" s="152">
        <f t="shared" si="2"/>
        <v>3.4719505508044017</v>
      </c>
      <c r="P19" s="52">
        <f t="shared" si="8"/>
        <v>-3.7923479415705258E-2</v>
      </c>
    </row>
    <row r="20" spans="1:16" ht="20.100000000000001" customHeight="1" x14ac:dyDescent="0.25">
      <c r="A20" s="8" t="s">
        <v>177</v>
      </c>
      <c r="B20" s="19">
        <v>8578.9900000000016</v>
      </c>
      <c r="C20" s="140">
        <v>9599.0499999999993</v>
      </c>
      <c r="D20" s="247">
        <f t="shared" si="3"/>
        <v>1.2920911144737875E-2</v>
      </c>
      <c r="E20" s="215">
        <f t="shared" si="4"/>
        <v>1.2641636558595435E-2</v>
      </c>
      <c r="F20" s="52">
        <f t="shared" si="5"/>
        <v>0.11890210852326411</v>
      </c>
      <c r="H20" s="19">
        <v>3625.2179999999998</v>
      </c>
      <c r="I20" s="140">
        <v>4361.1039999999985</v>
      </c>
      <c r="J20" s="247">
        <f t="shared" si="6"/>
        <v>1.5787973876772922E-2</v>
      </c>
      <c r="K20" s="215">
        <f t="shared" si="7"/>
        <v>1.7575567344101112E-2</v>
      </c>
      <c r="L20" s="52">
        <f t="shared" si="0"/>
        <v>0.20299082703440141</v>
      </c>
      <c r="N20" s="27">
        <f t="shared" si="1"/>
        <v>4.2256932342851536</v>
      </c>
      <c r="O20" s="152">
        <f t="shared" si="2"/>
        <v>4.5432662607237164</v>
      </c>
      <c r="P20" s="52">
        <f t="shared" si="8"/>
        <v>7.51528823393839E-2</v>
      </c>
    </row>
    <row r="21" spans="1:16" ht="20.100000000000001" customHeight="1" x14ac:dyDescent="0.25">
      <c r="A21" s="8" t="s">
        <v>179</v>
      </c>
      <c r="B21" s="19">
        <v>7781.85</v>
      </c>
      <c r="C21" s="140">
        <v>8039.92</v>
      </c>
      <c r="D21" s="247">
        <f t="shared" si="3"/>
        <v>1.1720329828065822E-2</v>
      </c>
      <c r="E21" s="215">
        <f t="shared" si="4"/>
        <v>1.0588313072666838E-2</v>
      </c>
      <c r="F21" s="52">
        <f t="shared" si="5"/>
        <v>3.3163065337933742E-2</v>
      </c>
      <c r="H21" s="19">
        <v>3376.9759999999987</v>
      </c>
      <c r="I21" s="140">
        <v>3477.8319999999985</v>
      </c>
      <c r="J21" s="247">
        <f t="shared" si="6"/>
        <v>1.4706869730451821E-2</v>
      </c>
      <c r="K21" s="215">
        <f t="shared" si="7"/>
        <v>1.4015916732889162E-2</v>
      </c>
      <c r="L21" s="52">
        <f t="shared" si="0"/>
        <v>2.9865773402002208E-2</v>
      </c>
      <c r="N21" s="27">
        <f t="shared" si="1"/>
        <v>4.3395542191124195</v>
      </c>
      <c r="O21" s="152">
        <f t="shared" si="2"/>
        <v>4.3257047333804302</v>
      </c>
      <c r="P21" s="52">
        <f t="shared" si="8"/>
        <v>-3.1914535532227939E-3</v>
      </c>
    </row>
    <row r="22" spans="1:16" ht="20.100000000000001" customHeight="1" x14ac:dyDescent="0.25">
      <c r="A22" s="8" t="s">
        <v>169</v>
      </c>
      <c r="B22" s="19">
        <v>11195.070000000002</v>
      </c>
      <c r="C22" s="140">
        <v>9212.970000000003</v>
      </c>
      <c r="D22" s="247">
        <f t="shared" si="3"/>
        <v>1.6861017990360244E-2</v>
      </c>
      <c r="E22" s="215">
        <f t="shared" si="4"/>
        <v>1.2133181759157731E-2</v>
      </c>
      <c r="F22" s="52">
        <f t="shared" si="5"/>
        <v>-0.17705114840728983</v>
      </c>
      <c r="H22" s="19">
        <v>4165.7539999999999</v>
      </c>
      <c r="I22" s="140">
        <v>3330.4849999999997</v>
      </c>
      <c r="J22" s="247">
        <f t="shared" si="6"/>
        <v>1.8142030445910371E-2</v>
      </c>
      <c r="K22" s="215">
        <f t="shared" si="7"/>
        <v>1.3422097571169734E-2</v>
      </c>
      <c r="L22" s="52">
        <f t="shared" si="0"/>
        <v>-0.20050847937732286</v>
      </c>
      <c r="N22" s="27">
        <f t="shared" si="1"/>
        <v>3.7210611456650113</v>
      </c>
      <c r="O22" s="152">
        <f t="shared" si="2"/>
        <v>3.614996032766848</v>
      </c>
      <c r="P22" s="52">
        <f t="shared" si="8"/>
        <v>-2.8503996238204213E-2</v>
      </c>
    </row>
    <row r="23" spans="1:16" ht="20.100000000000001" customHeight="1" x14ac:dyDescent="0.25">
      <c r="A23" s="8" t="s">
        <v>176</v>
      </c>
      <c r="B23" s="19">
        <v>1530.4199999999998</v>
      </c>
      <c r="C23" s="140">
        <v>1540.55</v>
      </c>
      <c r="D23" s="247">
        <f t="shared" si="3"/>
        <v>2.3049823853541888E-3</v>
      </c>
      <c r="E23" s="215">
        <f t="shared" si="4"/>
        <v>2.0288542304024043E-3</v>
      </c>
      <c r="F23" s="52">
        <f t="shared" si="5"/>
        <v>6.6190980253787264E-3</v>
      </c>
      <c r="H23" s="19">
        <v>3101.3509999999992</v>
      </c>
      <c r="I23" s="140">
        <v>3281.5339999999997</v>
      </c>
      <c r="J23" s="247">
        <f t="shared" si="6"/>
        <v>1.3506511489985861E-2</v>
      </c>
      <c r="K23" s="215">
        <f t="shared" si="7"/>
        <v>1.3224821469278768E-2</v>
      </c>
      <c r="L23" s="52">
        <f t="shared" si="0"/>
        <v>5.8098228804156798E-2</v>
      </c>
      <c r="N23" s="27">
        <f t="shared" si="1"/>
        <v>20.264705113628935</v>
      </c>
      <c r="O23" s="152">
        <f t="shared" si="2"/>
        <v>21.301054818084452</v>
      </c>
      <c r="P23" s="52">
        <f t="shared" si="8"/>
        <v>5.1140625962453563E-2</v>
      </c>
    </row>
    <row r="24" spans="1:16" ht="20.100000000000001" customHeight="1" x14ac:dyDescent="0.25">
      <c r="A24" s="8" t="s">
        <v>181</v>
      </c>
      <c r="B24" s="19">
        <v>10246.670000000006</v>
      </c>
      <c r="C24" s="140">
        <v>9894.2800000000007</v>
      </c>
      <c r="D24" s="247">
        <f t="shared" si="3"/>
        <v>1.5432622324941662E-2</v>
      </c>
      <c r="E24" s="215">
        <f t="shared" si="4"/>
        <v>1.3030444863708352E-2</v>
      </c>
      <c r="F24" s="52">
        <f t="shared" ref="F24:F25" si="9">(C24-B24)/B24</f>
        <v>-3.4390684973752902E-2</v>
      </c>
      <c r="H24" s="19">
        <v>3335.9869999999992</v>
      </c>
      <c r="I24" s="140">
        <v>3194.8729999999996</v>
      </c>
      <c r="J24" s="247">
        <f t="shared" si="6"/>
        <v>1.4528360945260135E-2</v>
      </c>
      <c r="K24" s="215">
        <f t="shared" si="7"/>
        <v>1.2875571315738027E-2</v>
      </c>
      <c r="L24" s="52">
        <f t="shared" si="0"/>
        <v>-4.2300524552403712E-2</v>
      </c>
      <c r="N24" s="27">
        <f t="shared" si="1"/>
        <v>3.2556791621082724</v>
      </c>
      <c r="O24" s="152">
        <f t="shared" si="2"/>
        <v>3.229010094721394</v>
      </c>
      <c r="P24" s="52">
        <f t="shared" ref="P24:P27" si="10">(O24-N24)/N24</f>
        <v>-8.1915526865393978E-3</v>
      </c>
    </row>
    <row r="25" spans="1:16" ht="20.100000000000001" customHeight="1" x14ac:dyDescent="0.25">
      <c r="A25" s="8" t="s">
        <v>178</v>
      </c>
      <c r="B25" s="19">
        <v>10452.710000000001</v>
      </c>
      <c r="C25" s="140">
        <v>8720.8599999999988</v>
      </c>
      <c r="D25" s="247">
        <f t="shared" si="3"/>
        <v>1.5742941433864944E-2</v>
      </c>
      <c r="E25" s="215">
        <f t="shared" si="4"/>
        <v>1.1485088899254882E-2</v>
      </c>
      <c r="F25" s="52">
        <f t="shared" si="9"/>
        <v>-0.16568430579246932</v>
      </c>
      <c r="H25" s="19">
        <v>3072.0359999999996</v>
      </c>
      <c r="I25" s="140">
        <v>2551.9719999999998</v>
      </c>
      <c r="J25" s="247">
        <f t="shared" si="6"/>
        <v>1.337884345617449E-2</v>
      </c>
      <c r="K25" s="215">
        <f t="shared" si="7"/>
        <v>1.0284633374086107E-2</v>
      </c>
      <c r="L25" s="52">
        <f t="shared" si="0"/>
        <v>-0.16928968280319628</v>
      </c>
      <c r="N25" s="27">
        <f t="shared" si="1"/>
        <v>2.9389852009670214</v>
      </c>
      <c r="O25" s="152">
        <f t="shared" si="2"/>
        <v>2.9262847930135334</v>
      </c>
      <c r="P25" s="52">
        <f t="shared" si="10"/>
        <v>-4.3213582529470339E-3</v>
      </c>
    </row>
    <row r="26" spans="1:16" ht="20.100000000000001" customHeight="1" x14ac:dyDescent="0.25">
      <c r="A26" s="8" t="s">
        <v>183</v>
      </c>
      <c r="B26" s="19">
        <v>6040.619999999999</v>
      </c>
      <c r="C26" s="140">
        <v>6468.579999999999</v>
      </c>
      <c r="D26" s="247">
        <f t="shared" si="3"/>
        <v>9.0978441843534569E-3</v>
      </c>
      <c r="E26" s="215">
        <f t="shared" si="4"/>
        <v>8.5189094139731802E-3</v>
      </c>
      <c r="F26" s="52">
        <f t="shared" si="5"/>
        <v>7.0847032258278139E-2</v>
      </c>
      <c r="H26" s="19">
        <v>2205.7150000000001</v>
      </c>
      <c r="I26" s="140">
        <v>2258.7059999999997</v>
      </c>
      <c r="J26" s="247">
        <f t="shared" si="6"/>
        <v>9.605979778210906E-3</v>
      </c>
      <c r="K26" s="215">
        <f t="shared" si="7"/>
        <v>9.1027499948465474E-3</v>
      </c>
      <c r="L26" s="52">
        <f t="shared" si="0"/>
        <v>2.4024409318520085E-2</v>
      </c>
      <c r="N26" s="27">
        <f t="shared" si="1"/>
        <v>3.6514712065979991</v>
      </c>
      <c r="O26" s="152">
        <f t="shared" si="2"/>
        <v>3.4918111857625633</v>
      </c>
      <c r="P26" s="52">
        <f t="shared" si="10"/>
        <v>-4.3724847274418936E-2</v>
      </c>
    </row>
    <row r="27" spans="1:16" ht="20.100000000000001" customHeight="1" x14ac:dyDescent="0.25">
      <c r="A27" s="8" t="s">
        <v>184</v>
      </c>
      <c r="B27" s="19">
        <v>6217.9500000000007</v>
      </c>
      <c r="C27" s="140">
        <v>4031.7500000000005</v>
      </c>
      <c r="D27" s="247">
        <f t="shared" si="3"/>
        <v>9.3649228466780882E-3</v>
      </c>
      <c r="E27" s="215">
        <f t="shared" si="4"/>
        <v>5.3096835827625812E-3</v>
      </c>
      <c r="F27" s="52">
        <f t="shared" si="5"/>
        <v>-0.35159497905258164</v>
      </c>
      <c r="H27" s="19">
        <v>3174.9650000000006</v>
      </c>
      <c r="I27" s="140">
        <v>2149.0280000000002</v>
      </c>
      <c r="J27" s="247">
        <f t="shared" si="6"/>
        <v>1.3827103495477609E-2</v>
      </c>
      <c r="K27" s="215">
        <f t="shared" si="7"/>
        <v>8.6607396517851768E-3</v>
      </c>
      <c r="L27" s="52">
        <f t="shared" si="0"/>
        <v>-0.32313332587918298</v>
      </c>
      <c r="N27" s="27">
        <f t="shared" si="1"/>
        <v>5.1061282255405729</v>
      </c>
      <c r="O27" s="152">
        <f t="shared" si="2"/>
        <v>5.3302610528926646</v>
      </c>
      <c r="P27" s="52">
        <f t="shared" si="10"/>
        <v>4.389486856812401E-2</v>
      </c>
    </row>
    <row r="28" spans="1:16" ht="20.100000000000001" customHeight="1" x14ac:dyDescent="0.25">
      <c r="A28" s="8" t="s">
        <v>187</v>
      </c>
      <c r="B28" s="19">
        <v>9822.1899999999969</v>
      </c>
      <c r="C28" s="140">
        <v>8748.5</v>
      </c>
      <c r="D28" s="247">
        <f t="shared" si="3"/>
        <v>1.4793308330786355E-2</v>
      </c>
      <c r="E28" s="215">
        <f t="shared" si="4"/>
        <v>1.1521489880026894E-2</v>
      </c>
      <c r="F28" s="52">
        <f t="shared" si="5"/>
        <v>-0.10931268892171676</v>
      </c>
      <c r="H28" s="19">
        <v>2183.9960000000001</v>
      </c>
      <c r="I28" s="140">
        <v>1912.6209999999999</v>
      </c>
      <c r="J28" s="247">
        <f t="shared" si="6"/>
        <v>9.5113926376224969E-3</v>
      </c>
      <c r="K28" s="215">
        <f t="shared" si="7"/>
        <v>7.7080021914730824E-3</v>
      </c>
      <c r="L28" s="52">
        <f t="shared" si="0"/>
        <v>-0.12425617995637364</v>
      </c>
      <c r="N28" s="27">
        <f t="shared" si="1"/>
        <v>2.2235326337609034</v>
      </c>
      <c r="O28" s="152">
        <f t="shared" si="2"/>
        <v>2.1862273532605587</v>
      </c>
      <c r="P28" s="52">
        <f t="shared" si="8"/>
        <v>-1.6777482791986802E-2</v>
      </c>
    </row>
    <row r="29" spans="1:16" ht="20.100000000000001" customHeight="1" x14ac:dyDescent="0.25">
      <c r="A29" s="8" t="s">
        <v>185</v>
      </c>
      <c r="B29" s="19">
        <v>6317.1799999999994</v>
      </c>
      <c r="C29" s="140">
        <v>9180.48</v>
      </c>
      <c r="D29" s="247">
        <f t="shared" si="3"/>
        <v>9.5143742404776299E-3</v>
      </c>
      <c r="E29" s="215">
        <f t="shared" si="4"/>
        <v>1.2090393486173551E-2</v>
      </c>
      <c r="F29" s="52">
        <f>(C29-B29)/B29</f>
        <v>0.45325604146153831</v>
      </c>
      <c r="H29" s="19">
        <v>1363.1350000000002</v>
      </c>
      <c r="I29" s="140">
        <v>1843.4750000000004</v>
      </c>
      <c r="J29" s="247">
        <f t="shared" si="6"/>
        <v>5.9365091342134073E-3</v>
      </c>
      <c r="K29" s="215">
        <f t="shared" si="7"/>
        <v>7.4293387659791687E-3</v>
      </c>
      <c r="L29" s="52">
        <f t="shared" si="0"/>
        <v>0.35237889130570343</v>
      </c>
      <c r="N29" s="27">
        <f t="shared" si="1"/>
        <v>2.1578220028557054</v>
      </c>
      <c r="O29" s="152">
        <f t="shared" si="2"/>
        <v>2.0080377060894423</v>
      </c>
      <c r="P29" s="52">
        <f>(O29-N29)/N29</f>
        <v>-6.941457477402467E-2</v>
      </c>
    </row>
    <row r="30" spans="1:16" ht="20.100000000000001" customHeight="1" x14ac:dyDescent="0.25">
      <c r="A30" s="8" t="s">
        <v>202</v>
      </c>
      <c r="B30" s="19">
        <v>4793.41</v>
      </c>
      <c r="C30" s="140">
        <v>6495.8799999999992</v>
      </c>
      <c r="D30" s="247">
        <f t="shared" si="3"/>
        <v>7.2194074932244888E-3</v>
      </c>
      <c r="E30" s="215">
        <f t="shared" si="4"/>
        <v>8.5548626258066061E-3</v>
      </c>
      <c r="F30" s="52">
        <f t="shared" si="5"/>
        <v>0.35516886725733859</v>
      </c>
      <c r="H30" s="19">
        <v>1266.403</v>
      </c>
      <c r="I30" s="140">
        <v>1824.1989999999998</v>
      </c>
      <c r="J30" s="247">
        <f t="shared" si="6"/>
        <v>5.5152372854451398E-3</v>
      </c>
      <c r="K30" s="215">
        <f t="shared" si="7"/>
        <v>7.3516550794344541E-3</v>
      </c>
      <c r="L30" s="52">
        <f t="shared" si="0"/>
        <v>0.44045694774886018</v>
      </c>
      <c r="N30" s="27">
        <f t="shared" si="1"/>
        <v>2.6419667835632672</v>
      </c>
      <c r="O30" s="152">
        <f t="shared" si="2"/>
        <v>2.8082399921180814</v>
      </c>
      <c r="P30" s="52">
        <f t="shared" si="8"/>
        <v>6.2935389494397267E-2</v>
      </c>
    </row>
    <row r="31" spans="1:16" ht="20.100000000000001" customHeight="1" x14ac:dyDescent="0.25">
      <c r="A31" s="8" t="s">
        <v>174</v>
      </c>
      <c r="B31" s="19">
        <v>6075.7200000000012</v>
      </c>
      <c r="C31" s="140">
        <v>4560.5200000000004</v>
      </c>
      <c r="D31" s="247">
        <f t="shared" si="3"/>
        <v>9.1507086801950813E-3</v>
      </c>
      <c r="E31" s="215">
        <f t="shared" si="4"/>
        <v>6.0060564699845982E-3</v>
      </c>
      <c r="F31" s="52">
        <f t="shared" si="5"/>
        <v>-0.24938608099122417</v>
      </c>
      <c r="H31" s="19">
        <v>2311.8659999999995</v>
      </c>
      <c r="I31" s="140">
        <v>1602.8849999999998</v>
      </c>
      <c r="J31" s="247">
        <f t="shared" si="6"/>
        <v>1.0068271760373997E-2</v>
      </c>
      <c r="K31" s="215">
        <f t="shared" si="7"/>
        <v>6.4597435104389892E-3</v>
      </c>
      <c r="L31" s="52">
        <f t="shared" si="0"/>
        <v>-0.30667045581361546</v>
      </c>
      <c r="N31" s="27">
        <f t="shared" si="1"/>
        <v>3.8050897671387078</v>
      </c>
      <c r="O31" s="152">
        <f t="shared" si="2"/>
        <v>3.5146978853288653</v>
      </c>
      <c r="P31" s="52">
        <f t="shared" si="8"/>
        <v>-7.6316696735437839E-2</v>
      </c>
    </row>
    <row r="32" spans="1:16" ht="20.100000000000001" customHeight="1" thickBot="1" x14ac:dyDescent="0.3">
      <c r="A32" s="8" t="s">
        <v>17</v>
      </c>
      <c r="B32" s="19">
        <f>B33-SUM(B7:B31)</f>
        <v>37151.650000000605</v>
      </c>
      <c r="C32" s="140">
        <f>C33-SUM(C7:C31)</f>
        <v>39636.65000000014</v>
      </c>
      <c r="D32" s="247">
        <f t="shared" si="3"/>
        <v>5.5954508459668165E-2</v>
      </c>
      <c r="E32" s="215">
        <f t="shared" si="4"/>
        <v>5.2200178528109917E-2</v>
      </c>
      <c r="F32" s="52">
        <f t="shared" si="5"/>
        <v>6.6888011703369665E-2</v>
      </c>
      <c r="H32" s="19">
        <f>H33-SUM(H7:H31)</f>
        <v>14241.985999999946</v>
      </c>
      <c r="I32" s="140">
        <f>I33-SUM(I7:I31)</f>
        <v>14527.141999999905</v>
      </c>
      <c r="J32" s="247">
        <f t="shared" si="6"/>
        <v>6.202443630186235E-2</v>
      </c>
      <c r="K32" s="215">
        <f t="shared" si="7"/>
        <v>5.8545442286704961E-2</v>
      </c>
      <c r="L32" s="52">
        <f t="shared" si="0"/>
        <v>2.0022207576946088E-2</v>
      </c>
      <c r="N32" s="27">
        <f t="shared" si="1"/>
        <v>3.8334733450599674</v>
      </c>
      <c r="O32" s="152">
        <f t="shared" si="2"/>
        <v>3.66507815367844</v>
      </c>
      <c r="P32" s="52">
        <f t="shared" si="8"/>
        <v>-4.3927575914550446E-2</v>
      </c>
    </row>
    <row r="33" spans="1:16" ht="26.25" customHeight="1" thickBot="1" x14ac:dyDescent="0.3">
      <c r="A33" s="12" t="s">
        <v>18</v>
      </c>
      <c r="B33" s="17">
        <v>663961.69000000064</v>
      </c>
      <c r="C33" s="145">
        <v>759320.20000000019</v>
      </c>
      <c r="D33" s="243">
        <f>SUM(D7:D32)</f>
        <v>1</v>
      </c>
      <c r="E33" s="244">
        <f>SUM(E7:E32)</f>
        <v>0.99999999999999989</v>
      </c>
      <c r="F33" s="57">
        <f t="shared" si="5"/>
        <v>0.14362050015265104</v>
      </c>
      <c r="G33" s="1"/>
      <c r="H33" s="17">
        <v>229618.95099999991</v>
      </c>
      <c r="I33" s="145">
        <v>248134.46499999988</v>
      </c>
      <c r="J33" s="243">
        <f>SUM(J7:J32)</f>
        <v>0.99999999999999989</v>
      </c>
      <c r="K33" s="244">
        <f>SUM(K7:K32)</f>
        <v>1</v>
      </c>
      <c r="L33" s="57">
        <f t="shared" si="0"/>
        <v>8.063582696186071E-2</v>
      </c>
      <c r="N33" s="29">
        <f t="shared" si="1"/>
        <v>3.4583162621927732</v>
      </c>
      <c r="O33" s="146">
        <f t="shared" si="2"/>
        <v>3.2678501770399344</v>
      </c>
      <c r="P33" s="57">
        <f t="shared" si="8"/>
        <v>-5.5074802508684455E-2</v>
      </c>
    </row>
    <row r="35" spans="1:16" ht="15.75" thickBot="1" x14ac:dyDescent="0.3"/>
    <row r="36" spans="1:16" x14ac:dyDescent="0.25">
      <c r="A36" s="373" t="s">
        <v>2</v>
      </c>
      <c r="B36" s="367" t="s">
        <v>1</v>
      </c>
      <c r="C36" s="359"/>
      <c r="D36" s="367" t="s">
        <v>104</v>
      </c>
      <c r="E36" s="359"/>
      <c r="F36" s="130" t="s">
        <v>0</v>
      </c>
      <c r="H36" s="376" t="s">
        <v>19</v>
      </c>
      <c r="I36" s="377"/>
      <c r="J36" s="367" t="s">
        <v>104</v>
      </c>
      <c r="K36" s="360"/>
      <c r="L36" s="130" t="s">
        <v>0</v>
      </c>
      <c r="N36" s="358" t="s">
        <v>22</v>
      </c>
      <c r="O36" s="359"/>
      <c r="P36" s="130" t="s">
        <v>0</v>
      </c>
    </row>
    <row r="37" spans="1:16" x14ac:dyDescent="0.25">
      <c r="A37" s="374"/>
      <c r="B37" s="368" t="str">
        <f>B5</f>
        <v>jan-nov</v>
      </c>
      <c r="C37" s="362"/>
      <c r="D37" s="368" t="str">
        <f>B5</f>
        <v>jan-nov</v>
      </c>
      <c r="E37" s="362"/>
      <c r="F37" s="131" t="str">
        <f>F5</f>
        <v>2024/2023</v>
      </c>
      <c r="H37" s="356" t="str">
        <f>B5</f>
        <v>jan-nov</v>
      </c>
      <c r="I37" s="362"/>
      <c r="J37" s="368" t="str">
        <f>B5</f>
        <v>jan-nov</v>
      </c>
      <c r="K37" s="357"/>
      <c r="L37" s="131" t="str">
        <f>L5</f>
        <v>2024/2023</v>
      </c>
      <c r="N37" s="356" t="str">
        <f>B5</f>
        <v>jan-nov</v>
      </c>
      <c r="O37" s="357"/>
      <c r="P37" s="131" t="str">
        <f>P5</f>
        <v>2024/2023</v>
      </c>
    </row>
    <row r="38" spans="1:16" ht="19.5" customHeight="1" thickBot="1" x14ac:dyDescent="0.3">
      <c r="A38" s="375"/>
      <c r="B38" s="99">
        <f>B6</f>
        <v>2023</v>
      </c>
      <c r="C38" s="134">
        <f>C6</f>
        <v>2024</v>
      </c>
      <c r="D38" s="99">
        <f>B6</f>
        <v>2023</v>
      </c>
      <c r="E38" s="134">
        <f>C6</f>
        <v>2024</v>
      </c>
      <c r="F38" s="132" t="s">
        <v>1</v>
      </c>
      <c r="H38" s="25">
        <f>B6</f>
        <v>2023</v>
      </c>
      <c r="I38" s="134">
        <f>C6</f>
        <v>2024</v>
      </c>
      <c r="J38" s="99">
        <f>B6</f>
        <v>2023</v>
      </c>
      <c r="K38" s="134">
        <f>C6</f>
        <v>2024</v>
      </c>
      <c r="L38" s="259">
        <v>1000</v>
      </c>
      <c r="N38" s="25">
        <f>B6</f>
        <v>2023</v>
      </c>
      <c r="O38" s="134">
        <f>C6</f>
        <v>2024</v>
      </c>
      <c r="P38" s="132"/>
    </row>
    <row r="39" spans="1:16" ht="20.100000000000001" customHeight="1" x14ac:dyDescent="0.25">
      <c r="A39" s="38" t="s">
        <v>167</v>
      </c>
      <c r="B39" s="39">
        <v>61827.6</v>
      </c>
      <c r="C39" s="147">
        <v>62716.37</v>
      </c>
      <c r="D39" s="247">
        <f t="shared" ref="D39:D61" si="11">B39/$B$62</f>
        <v>0.22341769199300682</v>
      </c>
      <c r="E39" s="246">
        <f t="shared" ref="E39:E61" si="12">C39/$C$62</f>
        <v>0.23083317675494613</v>
      </c>
      <c r="F39" s="52">
        <f>(C39-B39)/B39</f>
        <v>1.4374971695488813E-2</v>
      </c>
      <c r="H39" s="39">
        <v>16712.885000000002</v>
      </c>
      <c r="I39" s="147">
        <v>15819.939000000002</v>
      </c>
      <c r="J39" s="247">
        <f t="shared" ref="J39:J61" si="13">H39/$H$62</f>
        <v>0.21610324874737355</v>
      </c>
      <c r="K39" s="246">
        <f t="shared" ref="K39:K61" si="14">I39/$I$62</f>
        <v>0.21407940736529105</v>
      </c>
      <c r="L39" s="52">
        <f t="shared" ref="L39:L62" si="15">(I39-H39)/H39</f>
        <v>-5.3428597157223291E-2</v>
      </c>
      <c r="N39" s="27">
        <f t="shared" ref="N39:N62" si="16">(H39/B39)*10</f>
        <v>2.703143094669695</v>
      </c>
      <c r="O39" s="151">
        <f t="shared" ref="O39:O62" si="17">(I39/C39)*10</f>
        <v>2.5224576932625409</v>
      </c>
      <c r="P39" s="61">
        <f t="shared" si="8"/>
        <v>-6.6842706833924612E-2</v>
      </c>
    </row>
    <row r="40" spans="1:16" ht="20.100000000000001" customHeight="1" x14ac:dyDescent="0.25">
      <c r="A40" s="38" t="s">
        <v>170</v>
      </c>
      <c r="B40" s="19">
        <v>46807.660000000011</v>
      </c>
      <c r="C40" s="140">
        <v>48254.240000000005</v>
      </c>
      <c r="D40" s="247">
        <f t="shared" si="11"/>
        <v>0.16914224981712678</v>
      </c>
      <c r="E40" s="215">
        <f t="shared" si="12"/>
        <v>0.17760402126423441</v>
      </c>
      <c r="F40" s="52">
        <f t="shared" ref="F40:F62" si="18">(C40-B40)/B40</f>
        <v>3.0904770714878592E-2</v>
      </c>
      <c r="H40" s="19">
        <v>10871.260999999995</v>
      </c>
      <c r="I40" s="140">
        <v>10952.691999999999</v>
      </c>
      <c r="J40" s="247">
        <f t="shared" si="13"/>
        <v>0.14056907709713909</v>
      </c>
      <c r="K40" s="215">
        <f t="shared" si="14"/>
        <v>0.1482145925097792</v>
      </c>
      <c r="L40" s="52">
        <f t="shared" si="15"/>
        <v>7.4904833947050092E-3</v>
      </c>
      <c r="N40" s="27">
        <f t="shared" si="16"/>
        <v>2.322538875047373</v>
      </c>
      <c r="O40" s="152">
        <f t="shared" si="17"/>
        <v>2.2697885201383334</v>
      </c>
      <c r="P40" s="52">
        <f t="shared" si="8"/>
        <v>-2.2712366830873222E-2</v>
      </c>
    </row>
    <row r="41" spans="1:16" ht="20.100000000000001" customHeight="1" x14ac:dyDescent="0.25">
      <c r="A41" s="38" t="s">
        <v>162</v>
      </c>
      <c r="B41" s="19">
        <v>45039.14</v>
      </c>
      <c r="C41" s="140">
        <v>34236.909999999989</v>
      </c>
      <c r="D41" s="247">
        <f t="shared" si="11"/>
        <v>0.16275159812365211</v>
      </c>
      <c r="E41" s="215">
        <f t="shared" si="12"/>
        <v>0.12601199172677213</v>
      </c>
      <c r="F41" s="52">
        <f t="shared" si="18"/>
        <v>-0.23984094722945443</v>
      </c>
      <c r="H41" s="19">
        <v>11446.836000000001</v>
      </c>
      <c r="I41" s="140">
        <v>9222.751000000002</v>
      </c>
      <c r="J41" s="247">
        <f t="shared" si="13"/>
        <v>0.14801145627929532</v>
      </c>
      <c r="K41" s="215">
        <f t="shared" si="14"/>
        <v>0.12480459427546753</v>
      </c>
      <c r="L41" s="52">
        <f t="shared" si="15"/>
        <v>-0.19429692187430647</v>
      </c>
      <c r="N41" s="27">
        <f t="shared" si="16"/>
        <v>2.5415307663512228</v>
      </c>
      <c r="O41" s="152">
        <f t="shared" si="17"/>
        <v>2.6938035587907923</v>
      </c>
      <c r="P41" s="52">
        <f t="shared" si="8"/>
        <v>5.9913810391593894E-2</v>
      </c>
    </row>
    <row r="42" spans="1:16" ht="20.100000000000001" customHeight="1" x14ac:dyDescent="0.25">
      <c r="A42" s="38" t="s">
        <v>173</v>
      </c>
      <c r="B42" s="19">
        <v>31611.549999999988</v>
      </c>
      <c r="C42" s="140">
        <v>34325.15</v>
      </c>
      <c r="D42" s="247">
        <f t="shared" si="11"/>
        <v>0.11423020691926473</v>
      </c>
      <c r="E42" s="215">
        <f t="shared" si="12"/>
        <v>0.12633676689339704</v>
      </c>
      <c r="F42" s="52">
        <f t="shared" si="18"/>
        <v>8.5842041911896566E-2</v>
      </c>
      <c r="H42" s="19">
        <v>7213.2010000000018</v>
      </c>
      <c r="I42" s="140">
        <v>8049.1690000000026</v>
      </c>
      <c r="J42" s="247">
        <f t="shared" si="13"/>
        <v>9.3269125585905957E-2</v>
      </c>
      <c r="K42" s="215">
        <f t="shared" si="14"/>
        <v>0.10892338644940873</v>
      </c>
      <c r="L42" s="52">
        <f t="shared" si="15"/>
        <v>0.1158941779107501</v>
      </c>
      <c r="N42" s="27">
        <f t="shared" si="16"/>
        <v>2.2818245229987157</v>
      </c>
      <c r="O42" s="152">
        <f t="shared" si="17"/>
        <v>2.3449770794883644</v>
      </c>
      <c r="P42" s="52">
        <f t="shared" si="8"/>
        <v>2.7676342266080654E-2</v>
      </c>
    </row>
    <row r="43" spans="1:16" ht="20.100000000000001" customHeight="1" x14ac:dyDescent="0.25">
      <c r="A43" s="38" t="s">
        <v>165</v>
      </c>
      <c r="B43" s="19">
        <v>13334.860000000004</v>
      </c>
      <c r="C43" s="140">
        <v>17489</v>
      </c>
      <c r="D43" s="247">
        <f t="shared" si="11"/>
        <v>4.8186305860972577E-2</v>
      </c>
      <c r="E43" s="215">
        <f t="shared" si="12"/>
        <v>6.4369819686108318E-2</v>
      </c>
      <c r="F43" s="52">
        <f t="shared" si="18"/>
        <v>0.31152483040691797</v>
      </c>
      <c r="H43" s="19">
        <v>4818.05</v>
      </c>
      <c r="I43" s="140">
        <v>5626.5680000000002</v>
      </c>
      <c r="J43" s="247">
        <f t="shared" si="13"/>
        <v>6.2299014061742368E-2</v>
      </c>
      <c r="K43" s="215">
        <f t="shared" si="14"/>
        <v>7.6140138273637512E-2</v>
      </c>
      <c r="L43" s="52">
        <f t="shared" si="15"/>
        <v>0.16781021367565715</v>
      </c>
      <c r="N43" s="27">
        <f t="shared" si="16"/>
        <v>3.6131237973252048</v>
      </c>
      <c r="O43" s="152">
        <f t="shared" si="17"/>
        <v>3.217203956772829</v>
      </c>
      <c r="P43" s="52">
        <f t="shared" si="8"/>
        <v>-0.10957826599948645</v>
      </c>
    </row>
    <row r="44" spans="1:16" ht="20.100000000000001" customHeight="1" x14ac:dyDescent="0.25">
      <c r="A44" s="38" t="s">
        <v>175</v>
      </c>
      <c r="B44" s="19">
        <v>12017.050000000005</v>
      </c>
      <c r="C44" s="140">
        <v>12784.03</v>
      </c>
      <c r="D44" s="247">
        <f t="shared" si="11"/>
        <v>4.3424321428691452E-2</v>
      </c>
      <c r="E44" s="215">
        <f t="shared" si="12"/>
        <v>4.7052759217896922E-2</v>
      </c>
      <c r="F44" s="52">
        <f t="shared" si="18"/>
        <v>6.3824316283946192E-2</v>
      </c>
      <c r="H44" s="19">
        <v>4336.7240000000002</v>
      </c>
      <c r="I44" s="140">
        <v>4438.5519999999997</v>
      </c>
      <c r="J44" s="247">
        <f t="shared" si="13"/>
        <v>5.607530628737676E-2</v>
      </c>
      <c r="K44" s="215">
        <f t="shared" si="14"/>
        <v>6.0063605916560556E-2</v>
      </c>
      <c r="L44" s="52">
        <f t="shared" si="15"/>
        <v>2.348039672342522E-2</v>
      </c>
      <c r="N44" s="27">
        <f t="shared" si="16"/>
        <v>3.608809150332235</v>
      </c>
      <c r="O44" s="152">
        <f t="shared" si="17"/>
        <v>3.4719505508044017</v>
      </c>
      <c r="P44" s="52">
        <f t="shared" si="8"/>
        <v>-3.7923479415705258E-2</v>
      </c>
    </row>
    <row r="45" spans="1:16" ht="20.100000000000001" customHeight="1" x14ac:dyDescent="0.25">
      <c r="A45" s="38" t="s">
        <v>179</v>
      </c>
      <c r="B45" s="19">
        <v>7781.85</v>
      </c>
      <c r="C45" s="140">
        <v>8039.92</v>
      </c>
      <c r="D45" s="247">
        <f t="shared" si="11"/>
        <v>2.8120175559714113E-2</v>
      </c>
      <c r="E45" s="215">
        <f t="shared" si="12"/>
        <v>2.9591640499212989E-2</v>
      </c>
      <c r="F45" s="52">
        <f t="shared" si="18"/>
        <v>3.3163065337933742E-2</v>
      </c>
      <c r="H45" s="19">
        <v>3376.9759999999987</v>
      </c>
      <c r="I45" s="140">
        <v>3477.8319999999985</v>
      </c>
      <c r="J45" s="247">
        <f t="shared" si="13"/>
        <v>4.366544043963147E-2</v>
      </c>
      <c r="K45" s="215">
        <f t="shared" si="14"/>
        <v>4.706290039904986E-2</v>
      </c>
      <c r="L45" s="52">
        <f t="shared" si="15"/>
        <v>2.9865773402002208E-2</v>
      </c>
      <c r="N45" s="27">
        <f t="shared" si="16"/>
        <v>4.3395542191124195</v>
      </c>
      <c r="O45" s="152">
        <f t="shared" si="17"/>
        <v>4.3257047333804302</v>
      </c>
      <c r="P45" s="52">
        <f t="shared" si="8"/>
        <v>-3.1914535532227939E-3</v>
      </c>
    </row>
    <row r="46" spans="1:16" ht="20.100000000000001" customHeight="1" x14ac:dyDescent="0.25">
      <c r="A46" s="38" t="s">
        <v>169</v>
      </c>
      <c r="B46" s="19">
        <v>11195.070000000002</v>
      </c>
      <c r="C46" s="140">
        <v>9212.970000000003</v>
      </c>
      <c r="D46" s="247">
        <f t="shared" si="11"/>
        <v>4.0454048048123352E-2</v>
      </c>
      <c r="E46" s="215">
        <f t="shared" si="12"/>
        <v>3.3909155336127025E-2</v>
      </c>
      <c r="F46" s="52">
        <f t="shared" si="18"/>
        <v>-0.17705114840728983</v>
      </c>
      <c r="H46" s="19">
        <v>4165.7539999999999</v>
      </c>
      <c r="I46" s="140">
        <v>3330.4849999999997</v>
      </c>
      <c r="J46" s="247">
        <f t="shared" si="13"/>
        <v>5.3864606432843055E-2</v>
      </c>
      <c r="K46" s="215">
        <f t="shared" si="14"/>
        <v>4.5068963605927381E-2</v>
      </c>
      <c r="L46" s="52">
        <f t="shared" si="15"/>
        <v>-0.20050847937732286</v>
      </c>
      <c r="N46" s="27">
        <f t="shared" si="16"/>
        <v>3.7210611456650113</v>
      </c>
      <c r="O46" s="152">
        <f t="shared" si="17"/>
        <v>3.614996032766848</v>
      </c>
      <c r="P46" s="52">
        <f t="shared" si="8"/>
        <v>-2.8503996238204213E-2</v>
      </c>
    </row>
    <row r="47" spans="1:16" ht="20.100000000000001" customHeight="1" x14ac:dyDescent="0.25">
      <c r="A47" s="38" t="s">
        <v>181</v>
      </c>
      <c r="B47" s="19">
        <v>10246.670000000006</v>
      </c>
      <c r="C47" s="140">
        <v>9894.2800000000007</v>
      </c>
      <c r="D47" s="247">
        <f t="shared" si="11"/>
        <v>3.7026948515128916E-2</v>
      </c>
      <c r="E47" s="215">
        <f t="shared" si="12"/>
        <v>3.6416777375714325E-2</v>
      </c>
      <c r="F47" s="52">
        <f t="shared" si="18"/>
        <v>-3.4390684973752902E-2</v>
      </c>
      <c r="H47" s="19">
        <v>3335.9869999999992</v>
      </c>
      <c r="I47" s="140">
        <v>3194.8729999999996</v>
      </c>
      <c r="J47" s="247">
        <f t="shared" si="13"/>
        <v>4.3135438823339249E-2</v>
      </c>
      <c r="K47" s="215">
        <f t="shared" si="14"/>
        <v>4.3233827794618505E-2</v>
      </c>
      <c r="L47" s="52">
        <f t="shared" si="15"/>
        <v>-4.2300524552403712E-2</v>
      </c>
      <c r="N47" s="27">
        <f t="shared" si="16"/>
        <v>3.2556791621082724</v>
      </c>
      <c r="O47" s="152">
        <f t="shared" si="17"/>
        <v>3.229010094721394</v>
      </c>
      <c r="P47" s="52">
        <f t="shared" si="8"/>
        <v>-8.1915526865393978E-3</v>
      </c>
    </row>
    <row r="48" spans="1:16" ht="20.100000000000001" customHeight="1" x14ac:dyDescent="0.25">
      <c r="A48" s="38" t="s">
        <v>178</v>
      </c>
      <c r="B48" s="19">
        <v>10452.710000000001</v>
      </c>
      <c r="C48" s="140">
        <v>8720.8599999999988</v>
      </c>
      <c r="D48" s="247">
        <f t="shared" si="11"/>
        <v>3.7771486250027859E-2</v>
      </c>
      <c r="E48" s="215">
        <f t="shared" si="12"/>
        <v>3.2097900720898534E-2</v>
      </c>
      <c r="F48" s="52">
        <f t="shared" si="18"/>
        <v>-0.16568430579246932</v>
      </c>
      <c r="H48" s="19">
        <v>3072.0359999999996</v>
      </c>
      <c r="I48" s="140">
        <v>2551.9719999999998</v>
      </c>
      <c r="J48" s="247">
        <f t="shared" si="13"/>
        <v>3.9722463229351863E-2</v>
      </c>
      <c r="K48" s="215">
        <f t="shared" si="14"/>
        <v>3.4533929199905028E-2</v>
      </c>
      <c r="L48" s="52">
        <f t="shared" si="15"/>
        <v>-0.16928968280319628</v>
      </c>
      <c r="N48" s="27">
        <f t="shared" si="16"/>
        <v>2.9389852009670214</v>
      </c>
      <c r="O48" s="152">
        <f t="shared" si="17"/>
        <v>2.9262847930135334</v>
      </c>
      <c r="P48" s="52">
        <f t="shared" si="8"/>
        <v>-4.3213582529470339E-3</v>
      </c>
    </row>
    <row r="49" spans="1:16" ht="20.100000000000001" customHeight="1" x14ac:dyDescent="0.25">
      <c r="A49" s="38" t="s">
        <v>187</v>
      </c>
      <c r="B49" s="19">
        <v>9822.1899999999969</v>
      </c>
      <c r="C49" s="140">
        <v>8748.5</v>
      </c>
      <c r="D49" s="247">
        <f t="shared" si="11"/>
        <v>3.549306491141159E-2</v>
      </c>
      <c r="E49" s="215">
        <f t="shared" si="12"/>
        <v>3.219963219874885E-2</v>
      </c>
      <c r="F49" s="52">
        <f t="shared" si="18"/>
        <v>-0.10931268892171676</v>
      </c>
      <c r="H49" s="19">
        <v>2183.9960000000001</v>
      </c>
      <c r="I49" s="140">
        <v>1912.6209999999999</v>
      </c>
      <c r="J49" s="247">
        <f t="shared" si="13"/>
        <v>2.8239806044932925E-2</v>
      </c>
      <c r="K49" s="215">
        <f t="shared" si="14"/>
        <v>2.5882070101181189E-2</v>
      </c>
      <c r="L49" s="52">
        <f t="shared" si="15"/>
        <v>-0.12425617995637364</v>
      </c>
      <c r="N49" s="27">
        <f t="shared" si="16"/>
        <v>2.2235326337609034</v>
      </c>
      <c r="O49" s="152">
        <f t="shared" si="17"/>
        <v>2.1862273532605587</v>
      </c>
      <c r="P49" s="52">
        <f t="shared" si="8"/>
        <v>-1.6777482791986802E-2</v>
      </c>
    </row>
    <row r="50" spans="1:16" ht="20.100000000000001" customHeight="1" x14ac:dyDescent="0.25">
      <c r="A50" s="38" t="s">
        <v>174</v>
      </c>
      <c r="B50" s="19">
        <v>6075.7200000000012</v>
      </c>
      <c r="C50" s="140">
        <v>4560.5200000000004</v>
      </c>
      <c r="D50" s="247">
        <f t="shared" si="11"/>
        <v>2.1954973823919279E-2</v>
      </c>
      <c r="E50" s="215">
        <f t="shared" si="12"/>
        <v>1.6785399398186903E-2</v>
      </c>
      <c r="F50" s="52">
        <f t="shared" si="18"/>
        <v>-0.24938608099122417</v>
      </c>
      <c r="H50" s="19">
        <v>2311.8659999999995</v>
      </c>
      <c r="I50" s="140">
        <v>1602.8849999999998</v>
      </c>
      <c r="J50" s="247">
        <f t="shared" si="13"/>
        <v>2.9893208340067878E-2</v>
      </c>
      <c r="K50" s="215">
        <f t="shared" si="14"/>
        <v>2.1690644374464049E-2</v>
      </c>
      <c r="L50" s="52">
        <f t="shared" si="15"/>
        <v>-0.30667045581361546</v>
      </c>
      <c r="N50" s="27">
        <f t="shared" si="16"/>
        <v>3.8050897671387078</v>
      </c>
      <c r="O50" s="152">
        <f t="shared" si="17"/>
        <v>3.5146978853288653</v>
      </c>
      <c r="P50" s="52">
        <f t="shared" si="8"/>
        <v>-7.6316696735437839E-2</v>
      </c>
    </row>
    <row r="51" spans="1:16" ht="20.100000000000001" customHeight="1" x14ac:dyDescent="0.25">
      <c r="A51" s="38" t="s">
        <v>190</v>
      </c>
      <c r="B51" s="19">
        <v>2318.3800000000006</v>
      </c>
      <c r="C51" s="140">
        <v>2792.95</v>
      </c>
      <c r="D51" s="247">
        <f t="shared" si="11"/>
        <v>8.3776033480637661E-3</v>
      </c>
      <c r="E51" s="215">
        <f t="shared" si="12"/>
        <v>1.0279700834371103E-2</v>
      </c>
      <c r="F51" s="52">
        <f t="shared" si="18"/>
        <v>0.20469897083308136</v>
      </c>
      <c r="H51" s="19">
        <v>697.56400000000019</v>
      </c>
      <c r="I51" s="140">
        <v>784.87100000000044</v>
      </c>
      <c r="J51" s="247">
        <f t="shared" si="13"/>
        <v>9.0197381606594504E-3</v>
      </c>
      <c r="K51" s="215">
        <f t="shared" si="14"/>
        <v>1.0621072466727173E-2</v>
      </c>
      <c r="L51" s="52">
        <f t="shared" si="15"/>
        <v>0.12515984196432187</v>
      </c>
      <c r="N51" s="27">
        <f t="shared" si="16"/>
        <v>3.0088423813179892</v>
      </c>
      <c r="O51" s="152">
        <f t="shared" si="17"/>
        <v>2.8101863620902643</v>
      </c>
      <c r="P51" s="52">
        <f t="shared" si="8"/>
        <v>-6.6024069742299324E-2</v>
      </c>
    </row>
    <row r="52" spans="1:16" ht="20.100000000000001" customHeight="1" x14ac:dyDescent="0.25">
      <c r="A52" s="38" t="s">
        <v>191</v>
      </c>
      <c r="B52" s="19">
        <v>2753.7999999999997</v>
      </c>
      <c r="C52" s="140">
        <v>2982.83</v>
      </c>
      <c r="D52" s="247">
        <f t="shared" si="11"/>
        <v>9.9510192892873425E-3</v>
      </c>
      <c r="E52" s="215">
        <f t="shared" si="12"/>
        <v>1.0978571059198037E-2</v>
      </c>
      <c r="F52" s="52">
        <f t="shared" si="18"/>
        <v>8.3168712324787647E-2</v>
      </c>
      <c r="H52" s="19">
        <v>734.41699999999992</v>
      </c>
      <c r="I52" s="140">
        <v>765.0630000000001</v>
      </c>
      <c r="J52" s="247">
        <f t="shared" si="13"/>
        <v>9.4962598997898814E-3</v>
      </c>
      <c r="K52" s="215">
        <f t="shared" si="14"/>
        <v>1.0353025611357392E-2</v>
      </c>
      <c r="L52" s="52">
        <f t="shared" si="15"/>
        <v>4.1728336898519763E-2</v>
      </c>
      <c r="N52" s="27">
        <f t="shared" si="16"/>
        <v>2.6669220713196311</v>
      </c>
      <c r="O52" s="152">
        <f t="shared" si="17"/>
        <v>2.56488971882407</v>
      </c>
      <c r="P52" s="52">
        <f t="shared" si="8"/>
        <v>-3.8258467914315177E-2</v>
      </c>
    </row>
    <row r="53" spans="1:16" ht="20.100000000000001" customHeight="1" x14ac:dyDescent="0.25">
      <c r="A53" s="38" t="s">
        <v>189</v>
      </c>
      <c r="B53" s="19">
        <v>1572.22</v>
      </c>
      <c r="C53" s="140">
        <v>990.33</v>
      </c>
      <c r="D53" s="247">
        <f t="shared" si="11"/>
        <v>5.6813100250575014E-3</v>
      </c>
      <c r="E53" s="215">
        <f t="shared" si="12"/>
        <v>3.644997628780585E-3</v>
      </c>
      <c r="F53" s="52">
        <f t="shared" si="18"/>
        <v>-0.3701072369006882</v>
      </c>
      <c r="H53" s="19">
        <v>600.86099999999999</v>
      </c>
      <c r="I53" s="140">
        <v>415.45400000000001</v>
      </c>
      <c r="J53" s="247">
        <f t="shared" si="13"/>
        <v>7.7693357038952637E-3</v>
      </c>
      <c r="K53" s="215">
        <f t="shared" si="14"/>
        <v>5.6220283850360996E-3</v>
      </c>
      <c r="L53" s="52">
        <f t="shared" si="15"/>
        <v>-0.308568870337732</v>
      </c>
      <c r="N53" s="27">
        <f t="shared" si="16"/>
        <v>3.8217361437966697</v>
      </c>
      <c r="O53" s="152">
        <f t="shared" si="17"/>
        <v>4.1951066816111799</v>
      </c>
      <c r="P53" s="52">
        <f t="shared" si="8"/>
        <v>9.7696576573072527E-2</v>
      </c>
    </row>
    <row r="54" spans="1:16" ht="20.100000000000001" customHeight="1" x14ac:dyDescent="0.25">
      <c r="A54" s="38" t="s">
        <v>192</v>
      </c>
      <c r="B54" s="19">
        <v>581.66999999999996</v>
      </c>
      <c r="C54" s="140">
        <v>2378.9599999999991</v>
      </c>
      <c r="D54" s="247">
        <f t="shared" si="11"/>
        <v>2.1018989723290615E-3</v>
      </c>
      <c r="E54" s="215">
        <f t="shared" si="12"/>
        <v>8.7559738258599223E-3</v>
      </c>
      <c r="F54" s="52">
        <f>(C54-B54)/B54</f>
        <v>3.0898791410937458</v>
      </c>
      <c r="H54" s="19">
        <v>148.30700000000004</v>
      </c>
      <c r="I54" s="140">
        <v>410.69999999999993</v>
      </c>
      <c r="J54" s="247">
        <f t="shared" si="13"/>
        <v>1.917659608857282E-3</v>
      </c>
      <c r="K54" s="215">
        <f t="shared" si="14"/>
        <v>5.5576960571671616E-3</v>
      </c>
      <c r="L54" s="52">
        <f t="shared" si="15"/>
        <v>1.7692556656125458</v>
      </c>
      <c r="N54" s="27">
        <f t="shared" si="16"/>
        <v>2.5496759330892091</v>
      </c>
      <c r="O54" s="152">
        <f t="shared" si="17"/>
        <v>1.7263846386656356</v>
      </c>
      <c r="P54" s="52">
        <f t="shared" si="8"/>
        <v>-0.32290036695999508</v>
      </c>
    </row>
    <row r="55" spans="1:16" ht="20.100000000000001" customHeight="1" x14ac:dyDescent="0.25">
      <c r="A55" s="38" t="s">
        <v>180</v>
      </c>
      <c r="B55" s="19">
        <v>1667.5599999999995</v>
      </c>
      <c r="C55" s="140">
        <v>741.79</v>
      </c>
      <c r="D55" s="247">
        <f t="shared" si="11"/>
        <v>6.0258267579504678E-3</v>
      </c>
      <c r="E55" s="215">
        <f t="shared" si="12"/>
        <v>2.7302240576910219E-3</v>
      </c>
      <c r="F55" s="52">
        <f>(C55-B55)/B55</f>
        <v>-0.55516443186452047</v>
      </c>
      <c r="H55" s="19">
        <v>628.85800000000017</v>
      </c>
      <c r="I55" s="140">
        <v>311.57399999999996</v>
      </c>
      <c r="J55" s="247">
        <f t="shared" si="13"/>
        <v>8.1313463714239552E-3</v>
      </c>
      <c r="K55" s="215">
        <f t="shared" si="14"/>
        <v>4.2162980066126152E-3</v>
      </c>
      <c r="L55" s="52">
        <f t="shared" si="15"/>
        <v>-0.5045399756383796</v>
      </c>
      <c r="N55" s="27">
        <f t="shared" ref="N55:N56" si="19">(H55/B55)*10</f>
        <v>3.7711266761016118</v>
      </c>
      <c r="O55" s="152">
        <f t="shared" ref="O55:O56" si="20">(I55/C55)*10</f>
        <v>4.2002992760754392</v>
      </c>
      <c r="P55" s="52">
        <f t="shared" ref="P55:P56" si="21">(O55-N55)/N55</f>
        <v>0.11380487499759169</v>
      </c>
    </row>
    <row r="56" spans="1:16" ht="20.100000000000001" customHeight="1" x14ac:dyDescent="0.25">
      <c r="A56" s="38" t="s">
        <v>186</v>
      </c>
      <c r="B56" s="19">
        <v>186.80999999999997</v>
      </c>
      <c r="C56" s="140">
        <v>733.43000000000006</v>
      </c>
      <c r="D56" s="247">
        <f t="shared" si="11"/>
        <v>6.7504899173206781E-4</v>
      </c>
      <c r="E56" s="215">
        <f t="shared" si="12"/>
        <v>2.6994543342891203E-3</v>
      </c>
      <c r="F56" s="52">
        <f t="shared" si="18"/>
        <v>2.926074621272952</v>
      </c>
      <c r="H56" s="19">
        <v>103.245</v>
      </c>
      <c r="I56" s="140">
        <v>284.12800000000004</v>
      </c>
      <c r="J56" s="247">
        <f t="shared" si="13"/>
        <v>1.3349927266849847E-3</v>
      </c>
      <c r="K56" s="215">
        <f t="shared" si="14"/>
        <v>3.8448918074769703E-3</v>
      </c>
      <c r="L56" s="52">
        <f t="shared" si="15"/>
        <v>1.7519783040340939</v>
      </c>
      <c r="N56" s="27">
        <f t="shared" si="19"/>
        <v>5.5267383973020721</v>
      </c>
      <c r="O56" s="152">
        <f t="shared" si="20"/>
        <v>3.8739620686364074</v>
      </c>
      <c r="P56" s="52">
        <f t="shared" si="21"/>
        <v>-0.29905094286215583</v>
      </c>
    </row>
    <row r="57" spans="1:16" ht="20.100000000000001" customHeight="1" x14ac:dyDescent="0.25">
      <c r="A57" s="38" t="s">
        <v>188</v>
      </c>
      <c r="B57" s="19">
        <v>614.96</v>
      </c>
      <c r="C57" s="140">
        <v>798.28999999999985</v>
      </c>
      <c r="D57" s="247">
        <f t="shared" si="11"/>
        <v>2.2221943576658239E-3</v>
      </c>
      <c r="E57" s="215">
        <f t="shared" si="12"/>
        <v>2.9381773318785179E-3</v>
      </c>
      <c r="F57" s="52">
        <f t="shared" ref="F57:F58" si="22">(C57-B57)/B57</f>
        <v>0.29811695069597993</v>
      </c>
      <c r="H57" s="19">
        <v>221.34900000000005</v>
      </c>
      <c r="I57" s="140">
        <v>278.90500000000009</v>
      </c>
      <c r="J57" s="247">
        <f t="shared" si="13"/>
        <v>2.8621173428155819E-3</v>
      </c>
      <c r="K57" s="215">
        <f t="shared" si="14"/>
        <v>3.7742128532364449E-3</v>
      </c>
      <c r="L57" s="52">
        <f t="shared" si="15"/>
        <v>0.26002376337819472</v>
      </c>
      <c r="N57" s="27">
        <f t="shared" si="16"/>
        <v>3.5994048393391447</v>
      </c>
      <c r="O57" s="152">
        <f t="shared" si="17"/>
        <v>3.4937804557241119</v>
      </c>
      <c r="P57" s="52">
        <f t="shared" ref="P57:P58" si="23">(O57-N57)/N57</f>
        <v>-2.9344957938775666E-2</v>
      </c>
    </row>
    <row r="58" spans="1:16" ht="20.100000000000001" customHeight="1" x14ac:dyDescent="0.25">
      <c r="A58" s="38" t="s">
        <v>194</v>
      </c>
      <c r="B58" s="19">
        <v>184.88000000000002</v>
      </c>
      <c r="C58" s="140">
        <v>494.15000000000003</v>
      </c>
      <c r="D58" s="247">
        <f t="shared" si="11"/>
        <v>6.6807482250106926E-4</v>
      </c>
      <c r="E58" s="215">
        <f t="shared" si="12"/>
        <v>1.818763016632765E-3</v>
      </c>
      <c r="F58" s="52">
        <f t="shared" si="22"/>
        <v>1.672814798788403</v>
      </c>
      <c r="H58" s="19">
        <v>76.326000000000008</v>
      </c>
      <c r="I58" s="140">
        <v>196.61499999999998</v>
      </c>
      <c r="J58" s="247">
        <f t="shared" si="13"/>
        <v>9.8692096331016652E-4</v>
      </c>
      <c r="K58" s="215">
        <f t="shared" si="14"/>
        <v>2.6606438039442938E-3</v>
      </c>
      <c r="L58" s="52">
        <f t="shared" si="15"/>
        <v>1.5759898330844007</v>
      </c>
      <c r="N58" s="27">
        <f t="shared" si="16"/>
        <v>4.1284076157507572</v>
      </c>
      <c r="O58" s="152">
        <f t="shared" si="17"/>
        <v>3.9788525751290087</v>
      </c>
      <c r="P58" s="52">
        <f t="shared" si="23"/>
        <v>-3.6225841666206619E-2</v>
      </c>
    </row>
    <row r="59" spans="1:16" ht="20.100000000000001" customHeight="1" x14ac:dyDescent="0.25">
      <c r="A59" s="38" t="s">
        <v>193</v>
      </c>
      <c r="B59" s="19">
        <v>330.5100000000001</v>
      </c>
      <c r="C59" s="140">
        <v>506.32000000000011</v>
      </c>
      <c r="D59" s="247">
        <f t="shared" si="11"/>
        <v>1.1943174469105822E-3</v>
      </c>
      <c r="E59" s="215">
        <f t="shared" si="12"/>
        <v>1.8635557838338596E-3</v>
      </c>
      <c r="F59" s="52">
        <f t="shared" ref="F59:F60" si="24">(C59-B59)/B59</f>
        <v>0.53193549363105486</v>
      </c>
      <c r="H59" s="19">
        <v>116.09200000000001</v>
      </c>
      <c r="I59" s="140">
        <v>138.04600000000002</v>
      </c>
      <c r="J59" s="247">
        <f t="shared" si="13"/>
        <v>1.5011087764667853E-3</v>
      </c>
      <c r="K59" s="215">
        <f t="shared" si="14"/>
        <v>1.8680733136296522E-3</v>
      </c>
      <c r="L59" s="52">
        <f t="shared" si="15"/>
        <v>0.18910863797677707</v>
      </c>
      <c r="N59" s="27">
        <f t="shared" si="16"/>
        <v>3.5125109678980957</v>
      </c>
      <c r="O59" s="152">
        <f t="shared" si="17"/>
        <v>2.7264575762363719</v>
      </c>
      <c r="P59" s="52">
        <f t="shared" ref="P59" si="25">(O59-N59)/N59</f>
        <v>-0.22378674368441961</v>
      </c>
    </row>
    <row r="60" spans="1:16" ht="20.100000000000001" customHeight="1" x14ac:dyDescent="0.25">
      <c r="A60" s="38" t="s">
        <v>215</v>
      </c>
      <c r="B60" s="19">
        <v>95.38</v>
      </c>
      <c r="C60" s="140">
        <v>122.97999999999999</v>
      </c>
      <c r="D60" s="247">
        <f t="shared" si="11"/>
        <v>3.4466127526044986E-4</v>
      </c>
      <c r="E60" s="215">
        <f t="shared" si="12"/>
        <v>4.5263882583324375E-4</v>
      </c>
      <c r="F60" s="52">
        <f t="shared" si="24"/>
        <v>0.28936884042776256</v>
      </c>
      <c r="H60" s="19">
        <v>57.408999999999999</v>
      </c>
      <c r="I60" s="140">
        <v>49.985999999999997</v>
      </c>
      <c r="J60" s="247">
        <f t="shared" si="13"/>
        <v>7.423177630515597E-4</v>
      </c>
      <c r="K60" s="215">
        <f t="shared" si="14"/>
        <v>6.7642316803885496E-4</v>
      </c>
      <c r="L60" s="52">
        <f t="shared" si="15"/>
        <v>-0.1293002839276072</v>
      </c>
      <c r="N60" s="27">
        <f t="shared" ref="N60" si="26">(H60/B60)*10</f>
        <v>6.0189767246802264</v>
      </c>
      <c r="O60" s="152">
        <f t="shared" ref="O60" si="27">(I60/C60)*10</f>
        <v>4.064563343633111</v>
      </c>
      <c r="P60" s="52">
        <f t="shared" ref="P60" si="28">(O60-N60)/N60</f>
        <v>-0.32470857928943869</v>
      </c>
    </row>
    <row r="61" spans="1:16" ht="20.100000000000001" customHeight="1" thickBot="1" x14ac:dyDescent="0.3">
      <c r="A61" s="8" t="s">
        <v>17</v>
      </c>
      <c r="B61" s="19">
        <f>B62-SUM(B39:B60)</f>
        <v>217.23000000003958</v>
      </c>
      <c r="C61" s="140">
        <f>C62-SUM(C39:C60)</f>
        <v>170.87000000005355</v>
      </c>
      <c r="D61" s="247">
        <f t="shared" si="11"/>
        <v>7.8497346220215102E-4</v>
      </c>
      <c r="E61" s="215">
        <f t="shared" si="12"/>
        <v>6.2890222938811677E-4</v>
      </c>
      <c r="F61" s="52">
        <f t="shared" si="18"/>
        <v>-0.21341435345015689</v>
      </c>
      <c r="H61" s="19">
        <f>H62-SUM(H39:H60)</f>
        <v>107.5</v>
      </c>
      <c r="I61" s="140">
        <f>I62-SUM(I39:I60)</f>
        <v>81.847000000023399</v>
      </c>
      <c r="J61" s="247">
        <f t="shared" si="13"/>
        <v>1.3900113140455795E-3</v>
      </c>
      <c r="K61" s="215">
        <f t="shared" si="14"/>
        <v>1.1075742614830551E-3</v>
      </c>
      <c r="L61" s="52">
        <f t="shared" si="15"/>
        <v>-0.23863255813931722</v>
      </c>
      <c r="N61" s="27">
        <f t="shared" si="16"/>
        <v>4.9486719145597027</v>
      </c>
      <c r="O61" s="152">
        <f t="shared" si="17"/>
        <v>4.790015801486379</v>
      </c>
      <c r="P61" s="52">
        <f t="shared" si="8"/>
        <v>-3.2060341807371523E-2</v>
      </c>
    </row>
    <row r="62" spans="1:16" ht="26.25" customHeight="1" thickBot="1" x14ac:dyDescent="0.3">
      <c r="A62" s="12" t="s">
        <v>18</v>
      </c>
      <c r="B62" s="17">
        <v>276735.47000000009</v>
      </c>
      <c r="C62" s="145">
        <v>271695.65000000008</v>
      </c>
      <c r="D62" s="253">
        <f>SUM(D39:D61)</f>
        <v>1</v>
      </c>
      <c r="E62" s="254">
        <f>SUM(E39:E61)</f>
        <v>1</v>
      </c>
      <c r="F62" s="57">
        <f t="shared" si="18"/>
        <v>-1.8211687862058325E-2</v>
      </c>
      <c r="G62" s="1"/>
      <c r="H62" s="17">
        <v>77337.5</v>
      </c>
      <c r="I62" s="145">
        <v>73897.528000000006</v>
      </c>
      <c r="J62" s="253">
        <f>SUM(J39:J61)</f>
        <v>1.0000000000000002</v>
      </c>
      <c r="K62" s="254">
        <f>SUM(K39:K61)</f>
        <v>1.0000000000000002</v>
      </c>
      <c r="L62" s="57">
        <f t="shared" si="15"/>
        <v>-4.4479999999999929E-2</v>
      </c>
      <c r="M62" s="1"/>
      <c r="N62" s="29">
        <f t="shared" si="16"/>
        <v>2.7946363362817195</v>
      </c>
      <c r="O62" s="146">
        <f t="shared" si="17"/>
        <v>2.7198642304357827</v>
      </c>
      <c r="P62" s="57">
        <f t="shared" si="8"/>
        <v>-2.675557634286738E-2</v>
      </c>
    </row>
    <row r="64" spans="1:16" ht="15.75" thickBot="1" x14ac:dyDescent="0.3"/>
    <row r="65" spans="1:16" x14ac:dyDescent="0.25">
      <c r="A65" s="373" t="s">
        <v>15</v>
      </c>
      <c r="B65" s="367" t="s">
        <v>1</v>
      </c>
      <c r="C65" s="359"/>
      <c r="D65" s="367" t="s">
        <v>104</v>
      </c>
      <c r="E65" s="359"/>
      <c r="F65" s="130" t="s">
        <v>0</v>
      </c>
      <c r="H65" s="376" t="s">
        <v>19</v>
      </c>
      <c r="I65" s="377"/>
      <c r="J65" s="367" t="s">
        <v>104</v>
      </c>
      <c r="K65" s="360"/>
      <c r="L65" s="130" t="s">
        <v>0</v>
      </c>
      <c r="N65" s="358" t="s">
        <v>22</v>
      </c>
      <c r="O65" s="359"/>
      <c r="P65" s="130" t="s">
        <v>0</v>
      </c>
    </row>
    <row r="66" spans="1:16" x14ac:dyDescent="0.25">
      <c r="A66" s="374"/>
      <c r="B66" s="368" t="str">
        <f>B5</f>
        <v>jan-nov</v>
      </c>
      <c r="C66" s="362"/>
      <c r="D66" s="368" t="str">
        <f>B5</f>
        <v>jan-nov</v>
      </c>
      <c r="E66" s="362"/>
      <c r="F66" s="131" t="str">
        <f>F37</f>
        <v>2024/2023</v>
      </c>
      <c r="H66" s="356" t="str">
        <f>B5</f>
        <v>jan-nov</v>
      </c>
      <c r="I66" s="362"/>
      <c r="J66" s="368" t="str">
        <f>B5</f>
        <v>jan-nov</v>
      </c>
      <c r="K66" s="357"/>
      <c r="L66" s="131" t="str">
        <f>L37</f>
        <v>2024/2023</v>
      </c>
      <c r="N66" s="356" t="str">
        <f>B5</f>
        <v>jan-nov</v>
      </c>
      <c r="O66" s="357"/>
      <c r="P66" s="131" t="str">
        <f>P37</f>
        <v>2024/2023</v>
      </c>
    </row>
    <row r="67" spans="1:16" ht="19.5" customHeight="1" thickBot="1" x14ac:dyDescent="0.3">
      <c r="A67" s="375"/>
      <c r="B67" s="99">
        <f>B6</f>
        <v>2023</v>
      </c>
      <c r="C67" s="134">
        <f>C6</f>
        <v>2024</v>
      </c>
      <c r="D67" s="99">
        <f>B6</f>
        <v>2023</v>
      </c>
      <c r="E67" s="134">
        <f>C6</f>
        <v>2024</v>
      </c>
      <c r="F67" s="132" t="s">
        <v>1</v>
      </c>
      <c r="H67" s="25">
        <f>B6</f>
        <v>2023</v>
      </c>
      <c r="I67" s="134">
        <f>C6</f>
        <v>2024</v>
      </c>
      <c r="J67" s="99">
        <f>B6</f>
        <v>2023</v>
      </c>
      <c r="K67" s="134">
        <f>C6</f>
        <v>2024</v>
      </c>
      <c r="L67" s="259">
        <v>1000</v>
      </c>
      <c r="N67" s="25">
        <f>B6</f>
        <v>2023</v>
      </c>
      <c r="O67" s="134">
        <f>C6</f>
        <v>2024</v>
      </c>
      <c r="P67" s="132"/>
    </row>
    <row r="68" spans="1:16" ht="20.100000000000001" customHeight="1" x14ac:dyDescent="0.25">
      <c r="A68" s="38" t="s">
        <v>163</v>
      </c>
      <c r="B68" s="39">
        <v>72266.330000000016</v>
      </c>
      <c r="C68" s="147">
        <v>81731.31</v>
      </c>
      <c r="D68" s="247">
        <f>B68/$B$96</f>
        <v>0.18662561125122157</v>
      </c>
      <c r="E68" s="246">
        <f>C68/$C$96</f>
        <v>0.16761114673164026</v>
      </c>
      <c r="F68" s="61">
        <f t="shared" ref="F68:F75" si="29">(C68-B68)/B68</f>
        <v>0.13097358064260325</v>
      </c>
      <c r="H68" s="19">
        <v>31027.241000000016</v>
      </c>
      <c r="I68" s="147">
        <v>34232.085000000006</v>
      </c>
      <c r="J68" s="245">
        <f>H68/$H$96</f>
        <v>0.20374931284309869</v>
      </c>
      <c r="K68" s="246">
        <f>I68/$I$96</f>
        <v>0.19646858805834036</v>
      </c>
      <c r="L68" s="61">
        <f t="shared" ref="L68:L96" si="30">(I68-H68)/H68</f>
        <v>0.10329129812089925</v>
      </c>
      <c r="N68" s="41">
        <f t="shared" ref="N68:N96" si="31">(H68/B68)*10</f>
        <v>4.2934574095571216</v>
      </c>
      <c r="O68" s="149">
        <f t="shared" ref="O68:O96" si="32">(I68/C68)*10</f>
        <v>4.1883685701354851</v>
      </c>
      <c r="P68" s="61">
        <f t="shared" si="8"/>
        <v>-2.4476506786281736E-2</v>
      </c>
    </row>
    <row r="69" spans="1:16" ht="20.100000000000001" customHeight="1" x14ac:dyDescent="0.25">
      <c r="A69" s="38" t="s">
        <v>161</v>
      </c>
      <c r="B69" s="19">
        <v>83768.599999999991</v>
      </c>
      <c r="C69" s="140">
        <v>89320.829999999987</v>
      </c>
      <c r="D69" s="247">
        <f t="shared" ref="D69:D95" si="33">B69/$B$96</f>
        <v>0.21632987559571759</v>
      </c>
      <c r="E69" s="215">
        <f t="shared" ref="E69:E95" si="34">C69/$C$96</f>
        <v>0.18317541641412446</v>
      </c>
      <c r="F69" s="52">
        <f t="shared" si="29"/>
        <v>6.6280563361450426E-2</v>
      </c>
      <c r="H69" s="19">
        <v>30864.004999999997</v>
      </c>
      <c r="I69" s="140">
        <v>32097.138999999996</v>
      </c>
      <c r="J69" s="214">
        <f t="shared" ref="J69:J96" si="35">H69/$H$96</f>
        <v>0.20267737664254318</v>
      </c>
      <c r="K69" s="215">
        <f t="shared" ref="K69:K96" si="36">I69/$I$96</f>
        <v>0.18421546861788549</v>
      </c>
      <c r="L69" s="52">
        <f t="shared" si="30"/>
        <v>3.9953790831747153E-2</v>
      </c>
      <c r="N69" s="40">
        <f t="shared" si="31"/>
        <v>3.6844360536048115</v>
      </c>
      <c r="O69" s="143">
        <f t="shared" si="32"/>
        <v>3.5934662720890524</v>
      </c>
      <c r="P69" s="52">
        <f t="shared" si="8"/>
        <v>-2.4690286435221271E-2</v>
      </c>
    </row>
    <row r="70" spans="1:16" ht="20.100000000000001" customHeight="1" x14ac:dyDescent="0.25">
      <c r="A70" s="38" t="s">
        <v>171</v>
      </c>
      <c r="B70" s="19">
        <v>33193.03</v>
      </c>
      <c r="C70" s="140">
        <v>113152.14999999995</v>
      </c>
      <c r="D70" s="247">
        <f t="shared" si="33"/>
        <v>8.5719995923829728E-2</v>
      </c>
      <c r="E70" s="215">
        <f t="shared" si="34"/>
        <v>0.23204768914936713</v>
      </c>
      <c r="F70" s="52">
        <f t="shared" si="29"/>
        <v>2.4089129555210826</v>
      </c>
      <c r="H70" s="19">
        <v>6281.348</v>
      </c>
      <c r="I70" s="140">
        <v>22329.296000000002</v>
      </c>
      <c r="J70" s="214">
        <f t="shared" si="35"/>
        <v>4.1248280461945411E-2</v>
      </c>
      <c r="K70" s="215">
        <f t="shared" si="36"/>
        <v>0.12815477811114181</v>
      </c>
      <c r="L70" s="52">
        <f t="shared" si="30"/>
        <v>2.5548573331711606</v>
      </c>
      <c r="N70" s="40">
        <f t="shared" si="31"/>
        <v>1.8923695727687408</v>
      </c>
      <c r="O70" s="143">
        <f t="shared" si="32"/>
        <v>1.9733868070558105</v>
      </c>
      <c r="P70" s="52">
        <f t="shared" si="8"/>
        <v>4.2812585582071419E-2</v>
      </c>
    </row>
    <row r="71" spans="1:16" ht="20.100000000000001" customHeight="1" x14ac:dyDescent="0.25">
      <c r="A71" s="38" t="s">
        <v>166</v>
      </c>
      <c r="B71" s="19">
        <v>53292.210000000006</v>
      </c>
      <c r="C71" s="140">
        <v>52773.950000000012</v>
      </c>
      <c r="D71" s="247">
        <f t="shared" si="33"/>
        <v>0.13762552029663691</v>
      </c>
      <c r="E71" s="215">
        <f t="shared" si="34"/>
        <v>0.10822660589996966</v>
      </c>
      <c r="F71" s="52">
        <f t="shared" si="29"/>
        <v>-9.7248734852616297E-3</v>
      </c>
      <c r="H71" s="19">
        <v>22160.317999999999</v>
      </c>
      <c r="I71" s="140">
        <v>22222.837999999996</v>
      </c>
      <c r="J71" s="214">
        <f t="shared" si="35"/>
        <v>0.14552210958378634</v>
      </c>
      <c r="K71" s="215">
        <f t="shared" si="36"/>
        <v>0.12754378252184262</v>
      </c>
      <c r="L71" s="52">
        <f t="shared" si="30"/>
        <v>2.8212591534109211E-3</v>
      </c>
      <c r="N71" s="40">
        <f t="shared" si="31"/>
        <v>4.1582659079066149</v>
      </c>
      <c r="O71" s="143">
        <f t="shared" si="32"/>
        <v>4.2109483940466825</v>
      </c>
      <c r="P71" s="52">
        <f t="shared" si="8"/>
        <v>1.266934037092146E-2</v>
      </c>
    </row>
    <row r="72" spans="1:16" ht="20.100000000000001" customHeight="1" x14ac:dyDescent="0.25">
      <c r="A72" s="38" t="s">
        <v>164</v>
      </c>
      <c r="B72" s="19">
        <v>44681.930000000008</v>
      </c>
      <c r="C72" s="140">
        <v>50528.950000000012</v>
      </c>
      <c r="D72" s="247">
        <f t="shared" si="33"/>
        <v>0.11538973264775303</v>
      </c>
      <c r="E72" s="215">
        <f t="shared" si="34"/>
        <v>0.10362265394554078</v>
      </c>
      <c r="F72" s="52">
        <f t="shared" si="29"/>
        <v>0.13085871626404685</v>
      </c>
      <c r="H72" s="19">
        <v>16601.759999999995</v>
      </c>
      <c r="I72" s="140">
        <v>19151.394</v>
      </c>
      <c r="J72" s="214">
        <f t="shared" si="35"/>
        <v>0.10902023779639444</v>
      </c>
      <c r="K72" s="215">
        <f t="shared" si="36"/>
        <v>0.10991580964259029</v>
      </c>
      <c r="L72" s="52">
        <f t="shared" si="30"/>
        <v>0.15357612686847696</v>
      </c>
      <c r="N72" s="40">
        <f t="shared" si="31"/>
        <v>3.7155422785005014</v>
      </c>
      <c r="O72" s="143">
        <f t="shared" si="32"/>
        <v>3.790182459758217</v>
      </c>
      <c r="P72" s="52">
        <f t="shared" ref="P72:P75" si="37">(O72-N72)/N72</f>
        <v>2.0088637314023088E-2</v>
      </c>
    </row>
    <row r="73" spans="1:16" ht="20.100000000000001" customHeight="1" x14ac:dyDescent="0.25">
      <c r="A73" s="38" t="s">
        <v>172</v>
      </c>
      <c r="B73" s="19">
        <v>28655.590000000007</v>
      </c>
      <c r="C73" s="140">
        <v>24914.99</v>
      </c>
      <c r="D73" s="247">
        <f t="shared" si="33"/>
        <v>7.4002194376196942E-2</v>
      </c>
      <c r="E73" s="215">
        <f t="shared" si="34"/>
        <v>5.1094617775089501E-2</v>
      </c>
      <c r="F73" s="52">
        <f t="shared" si="29"/>
        <v>-0.13053648520236383</v>
      </c>
      <c r="H73" s="19">
        <v>13784.227000000003</v>
      </c>
      <c r="I73" s="140">
        <v>12030.531000000001</v>
      </c>
      <c r="J73" s="214">
        <f t="shared" si="35"/>
        <v>9.0518095995814993E-2</v>
      </c>
      <c r="K73" s="215">
        <f t="shared" si="36"/>
        <v>6.9046961035592574E-2</v>
      </c>
      <c r="L73" s="52">
        <f t="shared" si="30"/>
        <v>-0.12722483458811301</v>
      </c>
      <c r="N73" s="40">
        <f t="shared" si="31"/>
        <v>4.8103099604649566</v>
      </c>
      <c r="O73" s="143">
        <f t="shared" si="32"/>
        <v>4.8286316791618216</v>
      </c>
      <c r="P73" s="52">
        <f t="shared" si="37"/>
        <v>3.808843681061666E-3</v>
      </c>
    </row>
    <row r="74" spans="1:16" ht="20.100000000000001" customHeight="1" x14ac:dyDescent="0.25">
      <c r="A74" s="38" t="s">
        <v>168</v>
      </c>
      <c r="B74" s="19">
        <v>11261.710000000003</v>
      </c>
      <c r="C74" s="140">
        <v>10962.33</v>
      </c>
      <c r="D74" s="247">
        <f t="shared" si="33"/>
        <v>2.9083025421160789E-2</v>
      </c>
      <c r="E74" s="215">
        <f t="shared" si="34"/>
        <v>2.2481087139685663E-2</v>
      </c>
      <c r="F74" s="52">
        <f t="shared" si="29"/>
        <v>-2.6583884685363303E-2</v>
      </c>
      <c r="H74" s="19">
        <v>6075.7070000000003</v>
      </c>
      <c r="I74" s="140">
        <v>5645.6550000000007</v>
      </c>
      <c r="J74" s="214">
        <f t="shared" si="35"/>
        <v>3.9897879617656111E-2</v>
      </c>
      <c r="K74" s="215">
        <f t="shared" si="36"/>
        <v>3.2402170843946823E-2</v>
      </c>
      <c r="L74" s="52">
        <f t="shared" si="30"/>
        <v>-7.0782215139735941E-2</v>
      </c>
      <c r="N74" s="40">
        <f t="shared" si="31"/>
        <v>5.3950128355285285</v>
      </c>
      <c r="O74" s="143">
        <f t="shared" si="32"/>
        <v>5.1500502174264051</v>
      </c>
      <c r="P74" s="52">
        <f t="shared" si="37"/>
        <v>-4.5405381890648522E-2</v>
      </c>
    </row>
    <row r="75" spans="1:16" ht="20.100000000000001" customHeight="1" x14ac:dyDescent="0.25">
      <c r="A75" s="38" t="s">
        <v>177</v>
      </c>
      <c r="B75" s="19">
        <v>8578.9900000000016</v>
      </c>
      <c r="C75" s="140">
        <v>9599.0499999999993</v>
      </c>
      <c r="D75" s="247">
        <f t="shared" si="33"/>
        <v>2.2154982170370589E-2</v>
      </c>
      <c r="E75" s="215">
        <f t="shared" si="34"/>
        <v>1.9685329625015818E-2</v>
      </c>
      <c r="F75" s="52">
        <f t="shared" si="29"/>
        <v>0.11890210852326411</v>
      </c>
      <c r="H75" s="19">
        <v>3625.2179999999998</v>
      </c>
      <c r="I75" s="140">
        <v>4361.1039999999985</v>
      </c>
      <c r="J75" s="214">
        <f t="shared" si="35"/>
        <v>2.3806037939578067E-2</v>
      </c>
      <c r="K75" s="215">
        <f t="shared" si="36"/>
        <v>2.5029732932001655E-2</v>
      </c>
      <c r="L75" s="52">
        <f t="shared" si="30"/>
        <v>0.20299082703440141</v>
      </c>
      <c r="N75" s="40">
        <f t="shared" si="31"/>
        <v>4.2256932342851536</v>
      </c>
      <c r="O75" s="143">
        <f t="shared" si="32"/>
        <v>4.5432662607237164</v>
      </c>
      <c r="P75" s="52">
        <f t="shared" si="37"/>
        <v>7.51528823393839E-2</v>
      </c>
    </row>
    <row r="76" spans="1:16" ht="20.100000000000001" customHeight="1" x14ac:dyDescent="0.25">
      <c r="A76" s="38" t="s">
        <v>176</v>
      </c>
      <c r="B76" s="19">
        <v>1530.4199999999998</v>
      </c>
      <c r="C76" s="140">
        <v>1540.55</v>
      </c>
      <c r="D76" s="247">
        <f t="shared" si="33"/>
        <v>3.9522633565464644E-3</v>
      </c>
      <c r="E76" s="215">
        <f t="shared" si="34"/>
        <v>3.1592954046304705E-3</v>
      </c>
      <c r="F76" s="52">
        <f t="shared" ref="F76:F81" si="38">(C76-B76)/B76</f>
        <v>6.6190980253787264E-3</v>
      </c>
      <c r="H76" s="19">
        <v>3101.3509999999992</v>
      </c>
      <c r="I76" s="140">
        <v>3281.5339999999997</v>
      </c>
      <c r="J76" s="214">
        <f t="shared" si="35"/>
        <v>2.0365914427752582E-2</v>
      </c>
      <c r="K76" s="215">
        <f t="shared" si="36"/>
        <v>1.883374476446403E-2</v>
      </c>
      <c r="L76" s="52">
        <f t="shared" si="30"/>
        <v>5.8098228804156798E-2</v>
      </c>
      <c r="N76" s="40">
        <f t="shared" si="31"/>
        <v>20.264705113628935</v>
      </c>
      <c r="O76" s="143">
        <f t="shared" si="32"/>
        <v>21.301054818084452</v>
      </c>
      <c r="P76" s="52">
        <f t="shared" ref="P76:P81" si="39">(O76-N76)/N76</f>
        <v>5.1140625962453563E-2</v>
      </c>
    </row>
    <row r="77" spans="1:16" ht="20.100000000000001" customHeight="1" x14ac:dyDescent="0.25">
      <c r="A77" s="38" t="s">
        <v>183</v>
      </c>
      <c r="B77" s="19">
        <v>6040.619999999999</v>
      </c>
      <c r="C77" s="140">
        <v>6468.579999999999</v>
      </c>
      <c r="D77" s="247">
        <f t="shared" si="33"/>
        <v>1.5599718428158087E-2</v>
      </c>
      <c r="E77" s="215">
        <f t="shared" si="34"/>
        <v>1.3265492887919617E-2</v>
      </c>
      <c r="F77" s="52">
        <f t="shared" si="38"/>
        <v>7.0847032258278139E-2</v>
      </c>
      <c r="H77" s="19">
        <v>2205.7150000000001</v>
      </c>
      <c r="I77" s="140">
        <v>2258.7059999999997</v>
      </c>
      <c r="J77" s="214">
        <f t="shared" si="35"/>
        <v>1.4484462720282323E-2</v>
      </c>
      <c r="K77" s="215">
        <f t="shared" si="36"/>
        <v>1.296341659174139E-2</v>
      </c>
      <c r="L77" s="52">
        <f t="shared" si="30"/>
        <v>2.4024409318520085E-2</v>
      </c>
      <c r="N77" s="40">
        <f t="shared" si="31"/>
        <v>3.6514712065979991</v>
      </c>
      <c r="O77" s="143">
        <f t="shared" si="32"/>
        <v>3.4918111857625633</v>
      </c>
      <c r="P77" s="52">
        <f t="shared" si="39"/>
        <v>-4.3724847274418936E-2</v>
      </c>
    </row>
    <row r="78" spans="1:16" ht="20.100000000000001" customHeight="1" x14ac:dyDescent="0.25">
      <c r="A78" s="38" t="s">
        <v>184</v>
      </c>
      <c r="B78" s="19">
        <v>6217.9500000000007</v>
      </c>
      <c r="C78" s="140">
        <v>4031.7500000000005</v>
      </c>
      <c r="D78" s="247">
        <f t="shared" si="33"/>
        <v>1.6057667789128535E-2</v>
      </c>
      <c r="E78" s="215">
        <f t="shared" si="34"/>
        <v>8.268144005464868E-3</v>
      </c>
      <c r="F78" s="52">
        <f t="shared" si="38"/>
        <v>-0.35159497905258164</v>
      </c>
      <c r="H78" s="19">
        <v>3174.9650000000006</v>
      </c>
      <c r="I78" s="140">
        <v>2149.0280000000002</v>
      </c>
      <c r="J78" s="214">
        <f t="shared" si="35"/>
        <v>2.0849321957143681E-2</v>
      </c>
      <c r="K78" s="215">
        <f t="shared" si="36"/>
        <v>1.233394042045172E-2</v>
      </c>
      <c r="L78" s="52">
        <f t="shared" si="30"/>
        <v>-0.32313332587918298</v>
      </c>
      <c r="N78" s="40">
        <f t="shared" si="31"/>
        <v>5.1061282255405729</v>
      </c>
      <c r="O78" s="143">
        <f t="shared" si="32"/>
        <v>5.3302610528926646</v>
      </c>
      <c r="P78" s="52">
        <f t="shared" si="39"/>
        <v>4.389486856812401E-2</v>
      </c>
    </row>
    <row r="79" spans="1:16" ht="20.100000000000001" customHeight="1" x14ac:dyDescent="0.25">
      <c r="A79" s="38" t="s">
        <v>185</v>
      </c>
      <c r="B79" s="19">
        <v>6317.1799999999994</v>
      </c>
      <c r="C79" s="140">
        <v>9180.48</v>
      </c>
      <c r="D79" s="247">
        <f t="shared" si="33"/>
        <v>1.6313926262534594E-2</v>
      </c>
      <c r="E79" s="215">
        <f t="shared" si="34"/>
        <v>1.8826943803383168E-2</v>
      </c>
      <c r="F79" s="52">
        <f t="shared" si="38"/>
        <v>0.45325604146153831</v>
      </c>
      <c r="H79" s="19">
        <v>1363.1350000000002</v>
      </c>
      <c r="I79" s="140">
        <v>1843.4750000000004</v>
      </c>
      <c r="J79" s="214">
        <f t="shared" si="35"/>
        <v>8.9514185151808121E-3</v>
      </c>
      <c r="K79" s="215">
        <f t="shared" si="36"/>
        <v>1.0580276672333834E-2</v>
      </c>
      <c r="L79" s="52">
        <f t="shared" si="30"/>
        <v>0.35237889130570343</v>
      </c>
      <c r="N79" s="40">
        <f t="shared" si="31"/>
        <v>2.1578220028557054</v>
      </c>
      <c r="O79" s="143">
        <f t="shared" si="32"/>
        <v>2.0080377060894423</v>
      </c>
      <c r="P79" s="52">
        <f t="shared" si="39"/>
        <v>-6.941457477402467E-2</v>
      </c>
    </row>
    <row r="80" spans="1:16" ht="20.100000000000001" customHeight="1" x14ac:dyDescent="0.25">
      <c r="A80" s="38" t="s">
        <v>202</v>
      </c>
      <c r="B80" s="19">
        <v>4793.41</v>
      </c>
      <c r="C80" s="140">
        <v>6495.8799999999992</v>
      </c>
      <c r="D80" s="247">
        <f t="shared" si="33"/>
        <v>1.237883632983324E-2</v>
      </c>
      <c r="E80" s="215">
        <f t="shared" si="34"/>
        <v>1.332147858429196E-2</v>
      </c>
      <c r="F80" s="52">
        <f t="shared" si="38"/>
        <v>0.35516886725733859</v>
      </c>
      <c r="H80" s="19">
        <v>1266.403</v>
      </c>
      <c r="I80" s="140">
        <v>1824.1989999999998</v>
      </c>
      <c r="J80" s="214">
        <f t="shared" si="35"/>
        <v>8.3161999815722764E-3</v>
      </c>
      <c r="K80" s="215">
        <f t="shared" si="36"/>
        <v>1.0469645710082699E-2</v>
      </c>
      <c r="L80" s="52">
        <f t="shared" si="30"/>
        <v>0.44045694774886018</v>
      </c>
      <c r="N80" s="40">
        <f t="shared" si="31"/>
        <v>2.6419667835632672</v>
      </c>
      <c r="O80" s="143">
        <f t="shared" si="32"/>
        <v>2.8082399921180814</v>
      </c>
      <c r="P80" s="52">
        <f t="shared" si="39"/>
        <v>6.2935389494397267E-2</v>
      </c>
    </row>
    <row r="81" spans="1:16" ht="20.100000000000001" customHeight="1" x14ac:dyDescent="0.25">
      <c r="A81" s="38" t="s">
        <v>196</v>
      </c>
      <c r="B81" s="19">
        <v>2134.0900000000006</v>
      </c>
      <c r="C81" s="140">
        <v>1987.7899999999997</v>
      </c>
      <c r="D81" s="247">
        <f t="shared" si="33"/>
        <v>5.511222871219826E-3</v>
      </c>
      <c r="E81" s="215">
        <f t="shared" si="34"/>
        <v>4.0764764612446222E-3</v>
      </c>
      <c r="F81" s="52">
        <f t="shared" si="38"/>
        <v>-6.8553809820579653E-2</v>
      </c>
      <c r="H81" s="19">
        <v>1572.7970000000003</v>
      </c>
      <c r="I81" s="140">
        <v>1599.5509999999999</v>
      </c>
      <c r="J81" s="214">
        <f t="shared" si="35"/>
        <v>1.0328224413884785E-2</v>
      </c>
      <c r="K81" s="215">
        <f t="shared" si="36"/>
        <v>9.1803209327537688E-3</v>
      </c>
      <c r="L81" s="52">
        <f t="shared" si="30"/>
        <v>1.7010459709676247E-2</v>
      </c>
      <c r="N81" s="40">
        <f t="shared" si="31"/>
        <v>7.3698719360476819</v>
      </c>
      <c r="O81" s="143">
        <f t="shared" si="32"/>
        <v>8.0468812097857416</v>
      </c>
      <c r="P81" s="52">
        <f t="shared" si="39"/>
        <v>9.1861741915304787E-2</v>
      </c>
    </row>
    <row r="82" spans="1:16" ht="20.100000000000001" customHeight="1" x14ac:dyDescent="0.25">
      <c r="A82" s="38" t="s">
        <v>197</v>
      </c>
      <c r="B82" s="19">
        <v>2043.51</v>
      </c>
      <c r="C82" s="140">
        <v>1847.6899999999996</v>
      </c>
      <c r="D82" s="247">
        <f t="shared" si="33"/>
        <v>5.2773027611611621E-3</v>
      </c>
      <c r="E82" s="215">
        <f t="shared" si="34"/>
        <v>3.7891652501909532E-3</v>
      </c>
      <c r="F82" s="52">
        <f t="shared" ref="F82:F93" si="40">(C82-B82)/B82</f>
        <v>-9.582532015992111E-2</v>
      </c>
      <c r="H82" s="19">
        <v>970.60000000000036</v>
      </c>
      <c r="I82" s="140">
        <v>796.70599999999968</v>
      </c>
      <c r="J82" s="214">
        <f t="shared" si="35"/>
        <v>6.3737244006165927E-3</v>
      </c>
      <c r="K82" s="215">
        <f t="shared" si="36"/>
        <v>4.572543650718559E-3</v>
      </c>
      <c r="L82" s="52">
        <f t="shared" si="30"/>
        <v>-0.17916134349886731</v>
      </c>
      <c r="N82" s="40">
        <f t="shared" si="31"/>
        <v>4.7496709093667286</v>
      </c>
      <c r="O82" s="143">
        <f t="shared" si="32"/>
        <v>4.3119029707364316</v>
      </c>
      <c r="P82" s="52">
        <f t="shared" ref="P82:P87" si="41">(O82-N82)/N82</f>
        <v>-9.2168056899896766E-2</v>
      </c>
    </row>
    <row r="83" spans="1:16" ht="20.100000000000001" customHeight="1" x14ac:dyDescent="0.25">
      <c r="A83" s="38" t="s">
        <v>203</v>
      </c>
      <c r="B83" s="19">
        <v>1136.94</v>
      </c>
      <c r="C83" s="140">
        <v>2001.7700000000002</v>
      </c>
      <c r="D83" s="247">
        <f t="shared" si="33"/>
        <v>2.9361131588661526E-3</v>
      </c>
      <c r="E83" s="215">
        <f t="shared" si="34"/>
        <v>4.1051460596067237E-3</v>
      </c>
      <c r="F83" s="52">
        <f t="shared" si="40"/>
        <v>0.76066459091948568</v>
      </c>
      <c r="H83" s="19">
        <v>564.50499999999988</v>
      </c>
      <c r="I83" s="140">
        <v>795.36800000000005</v>
      </c>
      <c r="J83" s="214">
        <f t="shared" si="35"/>
        <v>3.7069846412219939E-3</v>
      </c>
      <c r="K83" s="215">
        <f t="shared" si="36"/>
        <v>4.564864452363507E-3</v>
      </c>
      <c r="L83" s="52">
        <f t="shared" si="30"/>
        <v>0.40896537674599909</v>
      </c>
      <c r="N83" s="40">
        <f t="shared" si="31"/>
        <v>4.965125688250918</v>
      </c>
      <c r="O83" s="143">
        <f t="shared" si="32"/>
        <v>3.9733236086063832</v>
      </c>
      <c r="P83" s="52">
        <f t="shared" si="41"/>
        <v>-0.19975367028300151</v>
      </c>
    </row>
    <row r="84" spans="1:16" ht="20.100000000000001" customHeight="1" x14ac:dyDescent="0.25">
      <c r="A84" s="38" t="s">
        <v>206</v>
      </c>
      <c r="B84" s="19">
        <v>1361.67</v>
      </c>
      <c r="C84" s="140">
        <v>1907.71</v>
      </c>
      <c r="D84" s="247">
        <f t="shared" si="33"/>
        <v>3.5164715860408415E-3</v>
      </c>
      <c r="E84" s="215">
        <f t="shared" si="34"/>
        <v>3.9122517518857518E-3</v>
      </c>
      <c r="F84" s="52">
        <f t="shared" si="40"/>
        <v>0.40100758627273858</v>
      </c>
      <c r="H84" s="19">
        <v>411.07000000000016</v>
      </c>
      <c r="I84" s="140">
        <v>586.69399999999996</v>
      </c>
      <c r="J84" s="214">
        <f t="shared" si="35"/>
        <v>2.699409529529634E-3</v>
      </c>
      <c r="K84" s="215">
        <f t="shared" si="36"/>
        <v>3.3672194317786925E-3</v>
      </c>
      <c r="L84" s="52">
        <f t="shared" si="30"/>
        <v>0.42723623713722658</v>
      </c>
      <c r="N84" s="40">
        <f t="shared" si="31"/>
        <v>3.0188665388824028</v>
      </c>
      <c r="O84" s="143">
        <f t="shared" si="32"/>
        <v>3.0753835750716823</v>
      </c>
      <c r="P84" s="52">
        <f t="shared" si="41"/>
        <v>1.8721276830675114E-2</v>
      </c>
    </row>
    <row r="85" spans="1:16" ht="20.100000000000001" customHeight="1" x14ac:dyDescent="0.25">
      <c r="A85" s="38" t="s">
        <v>207</v>
      </c>
      <c r="B85" s="19">
        <v>1924.8400000000004</v>
      </c>
      <c r="C85" s="140">
        <v>1535.0100000000002</v>
      </c>
      <c r="D85" s="247">
        <f t="shared" si="33"/>
        <v>4.970841075792853E-3</v>
      </c>
      <c r="E85" s="215">
        <f t="shared" si="34"/>
        <v>3.1479342047072926E-3</v>
      </c>
      <c r="F85" s="52">
        <f t="shared" si="40"/>
        <v>-0.20252592423266352</v>
      </c>
      <c r="H85" s="19">
        <v>747.34499999999991</v>
      </c>
      <c r="I85" s="140">
        <v>552.09899999999993</v>
      </c>
      <c r="J85" s="214">
        <f t="shared" si="35"/>
        <v>4.9076561530793372E-3</v>
      </c>
      <c r="K85" s="215">
        <f t="shared" si="36"/>
        <v>3.1686679616044892E-3</v>
      </c>
      <c r="L85" s="52">
        <f t="shared" si="30"/>
        <v>-0.26125283503602753</v>
      </c>
      <c r="N85" s="40">
        <f t="shared" si="31"/>
        <v>3.8826344007813622</v>
      </c>
      <c r="O85" s="143">
        <f t="shared" si="32"/>
        <v>3.5967127249985333</v>
      </c>
      <c r="P85" s="52">
        <f t="shared" si="41"/>
        <v>-7.3641153471799586E-2</v>
      </c>
    </row>
    <row r="86" spans="1:16" ht="20.100000000000001" customHeight="1" x14ac:dyDescent="0.25">
      <c r="A86" s="38" t="s">
        <v>201</v>
      </c>
      <c r="B86" s="19">
        <v>819.74999999999989</v>
      </c>
      <c r="C86" s="140">
        <v>1628.8999999999996</v>
      </c>
      <c r="D86" s="247">
        <f t="shared" si="33"/>
        <v>2.1169795785006495E-3</v>
      </c>
      <c r="E86" s="215">
        <f t="shared" si="34"/>
        <v>3.3404798835497533E-3</v>
      </c>
      <c r="F86" s="52">
        <f t="shared" si="40"/>
        <v>0.98706922842329958</v>
      </c>
      <c r="H86" s="19">
        <v>232.38900000000001</v>
      </c>
      <c r="I86" s="140">
        <v>494.95799999999997</v>
      </c>
      <c r="J86" s="214">
        <f t="shared" si="35"/>
        <v>1.5260492888263845E-3</v>
      </c>
      <c r="K86" s="215">
        <f t="shared" si="36"/>
        <v>2.8407179816298074E-3</v>
      </c>
      <c r="L86" s="52">
        <f t="shared" si="30"/>
        <v>1.1298684533261039</v>
      </c>
      <c r="N86" s="40">
        <f t="shared" si="31"/>
        <v>2.8348764867337604</v>
      </c>
      <c r="O86" s="143">
        <f t="shared" si="32"/>
        <v>3.0386027380440792</v>
      </c>
      <c r="P86" s="52">
        <f t="shared" si="41"/>
        <v>7.1864242503575412E-2</v>
      </c>
    </row>
    <row r="87" spans="1:16" ht="20.100000000000001" customHeight="1" x14ac:dyDescent="0.25">
      <c r="A87" s="38" t="s">
        <v>208</v>
      </c>
      <c r="B87" s="19">
        <v>1403.06</v>
      </c>
      <c r="C87" s="140">
        <v>2179.86</v>
      </c>
      <c r="D87" s="247">
        <f t="shared" si="33"/>
        <v>3.6233600090407091E-3</v>
      </c>
      <c r="E87" s="215">
        <f t="shared" si="34"/>
        <v>4.4703655712166291E-3</v>
      </c>
      <c r="F87" s="52">
        <f t="shared" si="40"/>
        <v>0.553647028637407</v>
      </c>
      <c r="H87" s="19">
        <v>291.87300000000005</v>
      </c>
      <c r="I87" s="140">
        <v>454.46300000000002</v>
      </c>
      <c r="J87" s="214">
        <f t="shared" si="35"/>
        <v>1.9166681042459986E-3</v>
      </c>
      <c r="K87" s="215">
        <f t="shared" si="36"/>
        <v>2.6083045755103001E-3</v>
      </c>
      <c r="L87" s="52">
        <f t="shared" si="30"/>
        <v>0.55705735028591186</v>
      </c>
      <c r="N87" s="40">
        <f t="shared" si="31"/>
        <v>2.0802602882271608</v>
      </c>
      <c r="O87" s="143">
        <f t="shared" si="32"/>
        <v>2.0848265484939397</v>
      </c>
      <c r="P87" s="52">
        <f t="shared" si="41"/>
        <v>2.1950427514387267E-3</v>
      </c>
    </row>
    <row r="88" spans="1:16" ht="20.100000000000001" customHeight="1" x14ac:dyDescent="0.25">
      <c r="A88" s="38" t="s">
        <v>209</v>
      </c>
      <c r="B88" s="19">
        <v>516.92000000000007</v>
      </c>
      <c r="C88" s="140">
        <v>572.94000000000005</v>
      </c>
      <c r="D88" s="247">
        <f t="shared" si="33"/>
        <v>1.3349302637615809E-3</v>
      </c>
      <c r="E88" s="215">
        <f t="shared" si="34"/>
        <v>1.1749613508999915E-3</v>
      </c>
      <c r="F88" s="52">
        <f t="shared" si="40"/>
        <v>0.10837266888493378</v>
      </c>
      <c r="H88" s="19">
        <v>389.97099999999995</v>
      </c>
      <c r="I88" s="140">
        <v>432.22200000000009</v>
      </c>
      <c r="J88" s="214">
        <f t="shared" si="35"/>
        <v>2.5608568702172388E-3</v>
      </c>
      <c r="K88" s="215">
        <f t="shared" si="36"/>
        <v>2.4806565556188581E-3</v>
      </c>
      <c r="L88" s="52">
        <f t="shared" si="30"/>
        <v>0.10834395378117899</v>
      </c>
      <c r="N88" s="40">
        <f t="shared" ref="N88:N93" si="42">(H88/B88)*10</f>
        <v>7.544126750754466</v>
      </c>
      <c r="O88" s="143">
        <f t="shared" ref="O88:O93" si="43">(I88/C88)*10</f>
        <v>7.5439313017069862</v>
      </c>
      <c r="P88" s="52">
        <f t="shared" ref="P88:P93" si="44">(O88-N88)/N88</f>
        <v>-2.5907444815964391E-5</v>
      </c>
    </row>
    <row r="89" spans="1:16" ht="20.100000000000001" customHeight="1" x14ac:dyDescent="0.25">
      <c r="A89" s="38" t="s">
        <v>198</v>
      </c>
      <c r="B89" s="19">
        <v>820.67</v>
      </c>
      <c r="C89" s="140">
        <v>1043.3</v>
      </c>
      <c r="D89" s="247">
        <f t="shared" si="33"/>
        <v>2.1193554506717025E-3</v>
      </c>
      <c r="E89" s="215">
        <f t="shared" si="34"/>
        <v>2.1395559349913795E-3</v>
      </c>
      <c r="F89" s="52">
        <f t="shared" si="40"/>
        <v>0.2712783457418938</v>
      </c>
      <c r="H89" s="19">
        <v>342.02699999999987</v>
      </c>
      <c r="I89" s="140">
        <v>401.88699999999989</v>
      </c>
      <c r="J89" s="214">
        <f t="shared" si="35"/>
        <v>2.2460187879349779E-3</v>
      </c>
      <c r="K89" s="215">
        <f t="shared" si="36"/>
        <v>2.3065545510593992E-3</v>
      </c>
      <c r="L89" s="52">
        <f t="shared" si="30"/>
        <v>0.17501542275902204</v>
      </c>
      <c r="N89" s="40">
        <f t="shared" ref="N89" si="45">(H89/B89)*10</f>
        <v>4.1676556959557418</v>
      </c>
      <c r="O89" s="143">
        <f t="shared" ref="O89" si="46">(I89/C89)*10</f>
        <v>3.8520751461708032</v>
      </c>
      <c r="P89" s="52">
        <f t="shared" ref="P89" si="47">(O89-N89)/N89</f>
        <v>-7.5721358194530172E-2</v>
      </c>
    </row>
    <row r="90" spans="1:16" ht="20.100000000000001" customHeight="1" x14ac:dyDescent="0.25">
      <c r="A90" s="38" t="s">
        <v>218</v>
      </c>
      <c r="B90" s="19">
        <v>471.88000000000005</v>
      </c>
      <c r="C90" s="140">
        <v>508.79000000000008</v>
      </c>
      <c r="D90" s="247">
        <f t="shared" si="33"/>
        <v>1.2186158261700355E-3</v>
      </c>
      <c r="E90" s="215">
        <f t="shared" si="34"/>
        <v>1.0434052182155317E-3</v>
      </c>
      <c r="F90" s="52">
        <f t="shared" si="40"/>
        <v>7.8219038738662414E-2</v>
      </c>
      <c r="H90" s="19">
        <v>234.67800000000003</v>
      </c>
      <c r="I90" s="140">
        <v>387.39099999999996</v>
      </c>
      <c r="J90" s="214">
        <f t="shared" si="35"/>
        <v>1.5410806664824853E-3</v>
      </c>
      <c r="K90" s="215">
        <f t="shared" si="36"/>
        <v>2.2233574962351402E-3</v>
      </c>
      <c r="L90" s="52">
        <f t="shared" si="30"/>
        <v>0.65073419749614336</v>
      </c>
      <c r="N90" s="40">
        <f t="shared" si="42"/>
        <v>4.9732559125201323</v>
      </c>
      <c r="O90" s="143">
        <f t="shared" si="43"/>
        <v>7.6139664694667717</v>
      </c>
      <c r="P90" s="52">
        <f t="shared" si="44"/>
        <v>0.53098223847654236</v>
      </c>
    </row>
    <row r="91" spans="1:16" ht="20.100000000000001" customHeight="1" x14ac:dyDescent="0.25">
      <c r="A91" s="38" t="s">
        <v>212</v>
      </c>
      <c r="B91" s="19">
        <v>290.79999999999995</v>
      </c>
      <c r="C91" s="140">
        <v>294.23000000000008</v>
      </c>
      <c r="D91" s="247">
        <f t="shared" si="33"/>
        <v>7.5098220363280124E-4</v>
      </c>
      <c r="E91" s="215">
        <f t="shared" si="34"/>
        <v>6.0339455837488142E-4</v>
      </c>
      <c r="F91" s="52">
        <f t="shared" si="40"/>
        <v>1.1795048143054061E-2</v>
      </c>
      <c r="H91" s="19">
        <v>323.15000000000003</v>
      </c>
      <c r="I91" s="140">
        <v>377.70100000000008</v>
      </c>
      <c r="J91" s="214">
        <f t="shared" si="35"/>
        <v>2.1220575314849074E-3</v>
      </c>
      <c r="K91" s="215">
        <f t="shared" si="36"/>
        <v>2.1677435709283616E-3</v>
      </c>
      <c r="L91" s="52">
        <f t="shared" si="30"/>
        <v>0.16881015008509992</v>
      </c>
      <c r="N91" s="40">
        <f t="shared" si="42"/>
        <v>11.112448418156811</v>
      </c>
      <c r="O91" s="143">
        <f t="shared" si="43"/>
        <v>12.836930292628214</v>
      </c>
      <c r="P91" s="52">
        <f t="shared" si="44"/>
        <v>0.15518469104016211</v>
      </c>
    </row>
    <row r="92" spans="1:16" ht="20.100000000000001" customHeight="1" x14ac:dyDescent="0.25">
      <c r="A92" s="38" t="s">
        <v>205</v>
      </c>
      <c r="B92" s="19">
        <v>1544.1200000000003</v>
      </c>
      <c r="C92" s="140">
        <v>2920.0400000000004</v>
      </c>
      <c r="D92" s="247">
        <f t="shared" si="33"/>
        <v>3.9876431921371438E-3</v>
      </c>
      <c r="E92" s="215">
        <f t="shared" si="34"/>
        <v>5.9882957082452119E-3</v>
      </c>
      <c r="F92" s="52">
        <f t="shared" si="40"/>
        <v>0.89107064217806886</v>
      </c>
      <c r="H92" s="19">
        <v>317.86700000000008</v>
      </c>
      <c r="I92" s="140">
        <v>343.03699999999992</v>
      </c>
      <c r="J92" s="214">
        <f t="shared" si="35"/>
        <v>2.0873651906560828E-3</v>
      </c>
      <c r="K92" s="215">
        <f t="shared" si="36"/>
        <v>1.9687960882829331E-3</v>
      </c>
      <c r="L92" s="52">
        <f t="shared" si="30"/>
        <v>7.9184061258324515E-2</v>
      </c>
      <c r="N92" s="40">
        <f t="shared" si="42"/>
        <v>2.0585641012356555</v>
      </c>
      <c r="O92" s="143">
        <f t="shared" si="43"/>
        <v>1.1747681538609056</v>
      </c>
      <c r="P92" s="52">
        <f t="shared" si="44"/>
        <v>-0.42932641584697329</v>
      </c>
    </row>
    <row r="93" spans="1:16" ht="20.100000000000001" customHeight="1" x14ac:dyDescent="0.25">
      <c r="A93" s="38" t="s">
        <v>182</v>
      </c>
      <c r="B93" s="19">
        <v>1149.6300000000003</v>
      </c>
      <c r="C93" s="140">
        <v>955.7299999999999</v>
      </c>
      <c r="D93" s="247">
        <f t="shared" si="33"/>
        <v>2.9688847000081762E-3</v>
      </c>
      <c r="E93" s="215">
        <f t="shared" si="34"/>
        <v>1.9599710473970199E-3</v>
      </c>
      <c r="F93" s="52">
        <f t="shared" si="40"/>
        <v>-0.16866296112662368</v>
      </c>
      <c r="H93" s="19">
        <v>375.12800000000004</v>
      </c>
      <c r="I93" s="140">
        <v>332.46900000000005</v>
      </c>
      <c r="J93" s="214">
        <f t="shared" si="35"/>
        <v>2.4633860364254075E-3</v>
      </c>
      <c r="K93" s="215">
        <f t="shared" si="36"/>
        <v>1.9081430477625992E-3</v>
      </c>
      <c r="L93" s="52">
        <f t="shared" si="30"/>
        <v>-0.11371851741272308</v>
      </c>
      <c r="N93" s="40">
        <f t="shared" si="42"/>
        <v>3.2630324539199562</v>
      </c>
      <c r="O93" s="143">
        <f t="shared" si="43"/>
        <v>3.4786916807048023</v>
      </c>
      <c r="P93" s="52">
        <f t="shared" si="44"/>
        <v>6.609165855085801E-2</v>
      </c>
    </row>
    <row r="94" spans="1:16" ht="20.100000000000001" customHeight="1" x14ac:dyDescent="0.25">
      <c r="A94" s="38" t="s">
        <v>204</v>
      </c>
      <c r="B94" s="19">
        <v>282.85000000000002</v>
      </c>
      <c r="C94" s="140">
        <v>388.51999999999992</v>
      </c>
      <c r="D94" s="247">
        <f t="shared" si="33"/>
        <v>7.3045156911120317E-4</v>
      </c>
      <c r="E94" s="215">
        <f t="shared" si="34"/>
        <v>7.9676054046089401E-4</v>
      </c>
      <c r="F94" s="52">
        <f t="shared" ref="F94" si="48">(C94-B94)/B94</f>
        <v>0.37359024217783238</v>
      </c>
      <c r="H94" s="19">
        <v>192.66599999999994</v>
      </c>
      <c r="I94" s="140">
        <v>316.92899999999997</v>
      </c>
      <c r="J94" s="214">
        <f t="shared" si="35"/>
        <v>1.2651967704195297E-3</v>
      </c>
      <c r="K94" s="215">
        <f t="shared" si="36"/>
        <v>1.8189541520693738E-3</v>
      </c>
      <c r="L94" s="52">
        <f t="shared" si="30"/>
        <v>0.64496589953598493</v>
      </c>
      <c r="N94" s="40">
        <f t="shared" si="31"/>
        <v>6.811596252430614</v>
      </c>
      <c r="O94" s="143">
        <f t="shared" si="32"/>
        <v>8.1573406774426047</v>
      </c>
      <c r="P94" s="52">
        <f t="shared" ref="P94" si="49">(O94-N94)/N94</f>
        <v>0.19756667529021299</v>
      </c>
    </row>
    <row r="95" spans="1:16" ht="20.100000000000001" customHeight="1" thickBot="1" x14ac:dyDescent="0.3">
      <c r="A95" s="8" t="s">
        <v>17</v>
      </c>
      <c r="B95" s="19">
        <f>B96-SUM(B68:B94)</f>
        <v>10727.520000000135</v>
      </c>
      <c r="C95" s="140">
        <f>C96-SUM(C68:C94)</f>
        <v>7151.4699999997392</v>
      </c>
      <c r="D95" s="247">
        <f t="shared" si="33"/>
        <v>2.7703495904797284E-2</v>
      </c>
      <c r="E95" s="215">
        <f t="shared" si="34"/>
        <v>1.4665935092890103E-2</v>
      </c>
      <c r="F95" s="52">
        <f>(C95-B95)/B95</f>
        <v>-0.33335290915331323</v>
      </c>
      <c r="H95" s="196">
        <f>H96-SUM(H68:H94)</f>
        <v>3783.9920000000857</v>
      </c>
      <c r="I95" s="119">
        <f>I96-SUM(I68:I94)</f>
        <v>2938.4780000000319</v>
      </c>
      <c r="J95" s="214">
        <f t="shared" si="35"/>
        <v>2.4848673132225961E-2</v>
      </c>
      <c r="K95" s="215">
        <f t="shared" si="36"/>
        <v>1.6864839629268914E-2</v>
      </c>
      <c r="L95" s="52">
        <f t="shared" si="30"/>
        <v>-0.22344497557078202</v>
      </c>
      <c r="N95" s="40">
        <f t="shared" si="31"/>
        <v>3.5273688606500277</v>
      </c>
      <c r="O95" s="143">
        <f t="shared" si="32"/>
        <v>4.1089146706902762</v>
      </c>
      <c r="P95" s="52">
        <f>(O95-N95)/N95</f>
        <v>0.16486674147627431</v>
      </c>
    </row>
    <row r="96" spans="1:16" ht="26.25" customHeight="1" thickBot="1" x14ac:dyDescent="0.3">
      <c r="A96" s="12" t="s">
        <v>18</v>
      </c>
      <c r="B96" s="12">
        <v>387226.22000000009</v>
      </c>
      <c r="C96" s="319">
        <v>487624.54999999964</v>
      </c>
      <c r="D96" s="243">
        <f>SUM(D68:D95)</f>
        <v>1.0000000000000002</v>
      </c>
      <c r="E96" s="244">
        <f>SUM(E68:E95)</f>
        <v>1</v>
      </c>
      <c r="F96" s="57">
        <f>(C96-B96)/B96</f>
        <v>0.2592756502904156</v>
      </c>
      <c r="G96" s="1"/>
      <c r="H96" s="17">
        <v>152281.45100000006</v>
      </c>
      <c r="I96" s="145">
        <v>174236.93700000003</v>
      </c>
      <c r="J96" s="255">
        <f t="shared" si="35"/>
        <v>1</v>
      </c>
      <c r="K96" s="244">
        <f t="shared" si="36"/>
        <v>1</v>
      </c>
      <c r="L96" s="57">
        <f t="shared" si="30"/>
        <v>0.14417702127096207</v>
      </c>
      <c r="M96" s="1"/>
      <c r="N96" s="37">
        <f t="shared" si="31"/>
        <v>3.9326224086788342</v>
      </c>
      <c r="O96" s="150">
        <f t="shared" si="32"/>
        <v>3.5731781141864198</v>
      </c>
      <c r="P96" s="57">
        <f>(O96-N96)/N96</f>
        <v>-9.140066274838976E-2</v>
      </c>
    </row>
  </sheetData>
  <mergeCells count="33">
    <mergeCell ref="A4:A6"/>
    <mergeCell ref="B4:C4"/>
    <mergeCell ref="D4:E4"/>
    <mergeCell ref="H4:I4"/>
    <mergeCell ref="N4:O4"/>
    <mergeCell ref="B5:C5"/>
    <mergeCell ref="D5:E5"/>
    <mergeCell ref="H5:I5"/>
    <mergeCell ref="J5:K5"/>
    <mergeCell ref="N5:O5"/>
    <mergeCell ref="J4:K4"/>
    <mergeCell ref="A36:A38"/>
    <mergeCell ref="B36:C36"/>
    <mergeCell ref="D36:E36"/>
    <mergeCell ref="H36:I36"/>
    <mergeCell ref="N36:O36"/>
    <mergeCell ref="B37:C37"/>
    <mergeCell ref="D37:E37"/>
    <mergeCell ref="H37:I37"/>
    <mergeCell ref="J37:K37"/>
    <mergeCell ref="N37:O37"/>
    <mergeCell ref="J36:K36"/>
    <mergeCell ref="A65:A67"/>
    <mergeCell ref="B65:C65"/>
    <mergeCell ref="D65:E65"/>
    <mergeCell ref="H65:I65"/>
    <mergeCell ref="N65:O65"/>
    <mergeCell ref="B66:C66"/>
    <mergeCell ref="D66:E66"/>
    <mergeCell ref="H66:I66"/>
    <mergeCell ref="J66:K66"/>
    <mergeCell ref="N66:O66"/>
    <mergeCell ref="J65:K65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43" orientation="portrait" r:id="rId1"/>
  <ignoredErrors>
    <ignoredError sqref="F27:F31 P28:P32 L28:L32 P57:P59 J57:L59 F51:F52 D68:E93 J68:K95 D7:E21 J7:K19 F80:F87 L80:L87 N80:O87 P80:P87 L93 N94:O94 P94 J61:L61 J60:K60 P61 F57:F58 F54 D39:E43 J39:K43" evalError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9C818BB3-71BB-4A30-89C4-41D16587D97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F39:F62 L39:L62 P39:P62</xm:sqref>
        </x14:conditionalFormatting>
        <x14:conditionalFormatting xmlns:xm="http://schemas.microsoft.com/office/excel/2006/main">
          <x14:cfRule type="iconSet" priority="281" id="{50972906-F9D6-4B59-BD1F-604D4E4D2BD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F68:F96</xm:sqref>
        </x14:conditionalFormatting>
        <x14:conditionalFormatting xmlns:xm="http://schemas.microsoft.com/office/excel/2006/main">
          <x14:cfRule type="iconSet" priority="286" id="{E79C2F2D-46FA-4D32-943E-CD15202B1308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L68:L96</xm:sqref>
        </x14:conditionalFormatting>
        <x14:conditionalFormatting xmlns:xm="http://schemas.microsoft.com/office/excel/2006/main">
          <x14:cfRule type="iconSet" priority="5" id="{F90A26A5-FC84-4B68-9C18-E249BAEED32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P7:P33 L7:L33 F7:F33</xm:sqref>
        </x14:conditionalFormatting>
        <x14:conditionalFormatting xmlns:xm="http://schemas.microsoft.com/office/excel/2006/main">
          <x14:cfRule type="iconSet" priority="1" id="{0C52D5E3-3B86-4457-83B3-7F7D864E3EA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P68:P96</xm:sqref>
        </x14:conditionalFormatting>
      </x14:conditionalFormatting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9A5B68-8DB1-4A8E-8671-3968E17F3ACF}">
  <sheetPr codeName="Folha29">
    <pageSetUpPr fitToPage="1"/>
  </sheetPr>
  <dimension ref="A1:S98"/>
  <sheetViews>
    <sheetView showGridLines="0" topLeftCell="A78" workbookViewId="0">
      <selection activeCell="H96" sqref="H96:I96"/>
    </sheetView>
  </sheetViews>
  <sheetFormatPr defaultRowHeight="15" x14ac:dyDescent="0.25"/>
  <cols>
    <col min="1" max="1" width="32.5703125" customWidth="1"/>
    <col min="2" max="3" width="9.28515625" customWidth="1"/>
    <col min="6" max="6" width="10.85546875" customWidth="1"/>
    <col min="7" max="7" width="2" customWidth="1"/>
    <col min="9" max="9" width="9.42578125" customWidth="1"/>
    <col min="12" max="12" width="10.85546875" customWidth="1"/>
    <col min="13" max="13" width="2" customWidth="1"/>
    <col min="16" max="16" width="10.85546875" customWidth="1"/>
    <col min="19" max="19" width="11" bestFit="1" customWidth="1"/>
  </cols>
  <sheetData>
    <row r="1" spans="1:19" ht="15.75" x14ac:dyDescent="0.25">
      <c r="A1" s="4" t="s">
        <v>136</v>
      </c>
    </row>
    <row r="3" spans="1:19" ht="8.25" customHeight="1" thickBot="1" x14ac:dyDescent="0.3"/>
    <row r="4" spans="1:19" x14ac:dyDescent="0.25">
      <c r="A4" s="373" t="s">
        <v>3</v>
      </c>
      <c r="B4" s="367" t="s">
        <v>1</v>
      </c>
      <c r="C4" s="359"/>
      <c r="D4" s="367" t="s">
        <v>104</v>
      </c>
      <c r="E4" s="359"/>
      <c r="F4" s="130" t="s">
        <v>0</v>
      </c>
      <c r="H4" s="376" t="s">
        <v>19</v>
      </c>
      <c r="I4" s="377"/>
      <c r="J4" s="367" t="s">
        <v>104</v>
      </c>
      <c r="K4" s="360"/>
      <c r="L4" s="130" t="s">
        <v>0</v>
      </c>
      <c r="N4" s="358" t="s">
        <v>22</v>
      </c>
      <c r="O4" s="359"/>
      <c r="P4" s="130" t="s">
        <v>0</v>
      </c>
    </row>
    <row r="5" spans="1:19" x14ac:dyDescent="0.25">
      <c r="A5" s="374"/>
      <c r="B5" s="368" t="s">
        <v>155</v>
      </c>
      <c r="C5" s="362"/>
      <c r="D5" s="368" t="str">
        <f>B5</f>
        <v>jan-nov</v>
      </c>
      <c r="E5" s="362"/>
      <c r="F5" s="131" t="s">
        <v>149</v>
      </c>
      <c r="H5" s="356" t="str">
        <f>B5</f>
        <v>jan-nov</v>
      </c>
      <c r="I5" s="362"/>
      <c r="J5" s="368" t="str">
        <f>B5</f>
        <v>jan-nov</v>
      </c>
      <c r="K5" s="357"/>
      <c r="L5" s="131" t="str">
        <f>F5</f>
        <v>2024/2023</v>
      </c>
      <c r="N5" s="356" t="str">
        <f>B5</f>
        <v>jan-nov</v>
      </c>
      <c r="O5" s="357"/>
      <c r="P5" s="131" t="str">
        <f>L5</f>
        <v>2024/2023</v>
      </c>
    </row>
    <row r="6" spans="1:19" ht="19.5" customHeight="1" thickBot="1" x14ac:dyDescent="0.3">
      <c r="A6" s="375"/>
      <c r="B6" s="99">
        <f>'6'!E6</f>
        <v>2023</v>
      </c>
      <c r="C6" s="134">
        <f>'6'!F6</f>
        <v>2024</v>
      </c>
      <c r="D6" s="99">
        <f>B6</f>
        <v>2023</v>
      </c>
      <c r="E6" s="134">
        <f>C6</f>
        <v>2024</v>
      </c>
      <c r="F6" s="132" t="s">
        <v>1</v>
      </c>
      <c r="H6" s="25">
        <f>B6</f>
        <v>2023</v>
      </c>
      <c r="I6" s="134">
        <f>E6</f>
        <v>2024</v>
      </c>
      <c r="J6" s="99">
        <f>B6</f>
        <v>2023</v>
      </c>
      <c r="K6" s="134">
        <f>C6</f>
        <v>2024</v>
      </c>
      <c r="L6" s="259">
        <v>1000</v>
      </c>
      <c r="N6" s="25">
        <f>B6</f>
        <v>2023</v>
      </c>
      <c r="O6" s="134">
        <f>C6</f>
        <v>2024</v>
      </c>
      <c r="P6" s="132"/>
    </row>
    <row r="7" spans="1:19" ht="20.100000000000001" customHeight="1" x14ac:dyDescent="0.25">
      <c r="A7" s="8" t="s">
        <v>161</v>
      </c>
      <c r="B7" s="39">
        <v>58983.689999999995</v>
      </c>
      <c r="C7" s="147">
        <v>63746.520000000004</v>
      </c>
      <c r="D7" s="247">
        <f>B7/$B$33</f>
        <v>0.18242542721467409</v>
      </c>
      <c r="E7" s="246">
        <f>C7/$C$33</f>
        <v>0.15054274507896132</v>
      </c>
      <c r="F7" s="52">
        <f>(C7-B7)/B7</f>
        <v>8.0748254305554795E-2</v>
      </c>
      <c r="H7" s="39">
        <v>17925.418000000001</v>
      </c>
      <c r="I7" s="147">
        <v>19123.746999999999</v>
      </c>
      <c r="J7" s="247">
        <f>H7/$H$33</f>
        <v>0.21204792362960703</v>
      </c>
      <c r="K7" s="246">
        <f>I7/$I$33</f>
        <v>0.18056978281635783</v>
      </c>
      <c r="L7" s="52">
        <f t="shared" ref="L7:L33" si="0">(I7-H7)/H7</f>
        <v>6.6850826016999876E-2</v>
      </c>
      <c r="N7" s="27">
        <f t="shared" ref="N7:O33" si="1">(H7/B7)*10</f>
        <v>3.0390465567684903</v>
      </c>
      <c r="O7" s="151">
        <f t="shared" si="1"/>
        <v>2.999967213896539</v>
      </c>
      <c r="P7" s="61">
        <f>(O7-N7)/N7</f>
        <v>-1.2859080024593504E-2</v>
      </c>
      <c r="R7" s="119"/>
      <c r="S7" s="2"/>
    </row>
    <row r="8" spans="1:19" ht="20.100000000000001" customHeight="1" x14ac:dyDescent="0.25">
      <c r="A8" s="8" t="s">
        <v>171</v>
      </c>
      <c r="B8" s="19">
        <v>23943.570000000003</v>
      </c>
      <c r="C8" s="140">
        <v>85600.53</v>
      </c>
      <c r="D8" s="247">
        <f t="shared" ref="D8:D32" si="2">B8/$B$33</f>
        <v>7.4052945590458219E-2</v>
      </c>
      <c r="E8" s="215">
        <f t="shared" ref="E8:E32" si="3">C8/$C$33</f>
        <v>0.20215281973688887</v>
      </c>
      <c r="F8" s="52">
        <f t="shared" ref="F8:F33" si="4">(C8-B8)/B8</f>
        <v>2.5750946913931374</v>
      </c>
      <c r="H8" s="19">
        <v>4482.3040000000001</v>
      </c>
      <c r="I8" s="140">
        <v>16506.764000000003</v>
      </c>
      <c r="J8" s="247">
        <f t="shared" ref="J8:J32" si="5">H8/$H$33</f>
        <v>5.3023212974820565E-2</v>
      </c>
      <c r="K8" s="215">
        <f t="shared" ref="K8:K32" si="6">I8/$I$33</f>
        <v>0.15585976903380255</v>
      </c>
      <c r="L8" s="52">
        <f t="shared" si="0"/>
        <v>2.6826516006054035</v>
      </c>
      <c r="N8" s="27">
        <f t="shared" si="1"/>
        <v>1.8720282731438962</v>
      </c>
      <c r="O8" s="152">
        <f t="shared" si="1"/>
        <v>1.9283483408338715</v>
      </c>
      <c r="P8" s="52">
        <f t="shared" ref="P8:P71" si="7">(O8-N8)/N8</f>
        <v>3.0085051864836981E-2</v>
      </c>
    </row>
    <row r="9" spans="1:19" ht="20.100000000000001" customHeight="1" x14ac:dyDescent="0.25">
      <c r="A9" s="8" t="s">
        <v>163</v>
      </c>
      <c r="B9" s="19">
        <v>28024.06</v>
      </c>
      <c r="C9" s="140">
        <v>38737.97</v>
      </c>
      <c r="D9" s="247">
        <f t="shared" si="2"/>
        <v>8.6673131467184569E-2</v>
      </c>
      <c r="E9" s="215">
        <f t="shared" si="3"/>
        <v>9.1482960051567544E-2</v>
      </c>
      <c r="F9" s="52">
        <f t="shared" si="4"/>
        <v>0.38231112836612535</v>
      </c>
      <c r="H9" s="19">
        <v>6744.8020000000006</v>
      </c>
      <c r="I9" s="140">
        <v>9525.9569999999985</v>
      </c>
      <c r="J9" s="247">
        <f t="shared" si="5"/>
        <v>7.9787331006329718E-2</v>
      </c>
      <c r="K9" s="215">
        <f t="shared" si="6"/>
        <v>8.9945761497888632E-2</v>
      </c>
      <c r="L9" s="52">
        <f t="shared" si="0"/>
        <v>0.4123404956883831</v>
      </c>
      <c r="N9" s="27">
        <f t="shared" si="1"/>
        <v>2.4067897371044737</v>
      </c>
      <c r="O9" s="152">
        <f t="shared" si="1"/>
        <v>2.4590749076422949</v>
      </c>
      <c r="P9" s="52">
        <f t="shared" si="7"/>
        <v>2.1724029204447087E-2</v>
      </c>
    </row>
    <row r="10" spans="1:19" ht="20.100000000000001" customHeight="1" x14ac:dyDescent="0.25">
      <c r="A10" s="8" t="s">
        <v>167</v>
      </c>
      <c r="B10" s="19">
        <v>34288.82</v>
      </c>
      <c r="C10" s="140">
        <v>40801.74</v>
      </c>
      <c r="D10" s="247">
        <f t="shared" si="2"/>
        <v>0.1060488524401756</v>
      </c>
      <c r="E10" s="215">
        <f t="shared" si="3"/>
        <v>9.6356725725546405E-2</v>
      </c>
      <c r="F10" s="52">
        <f t="shared" si="4"/>
        <v>0.18994296100011601</v>
      </c>
      <c r="H10" s="19">
        <v>7676.942</v>
      </c>
      <c r="I10" s="140">
        <v>8985.7620000000006</v>
      </c>
      <c r="J10" s="247">
        <f t="shared" si="5"/>
        <v>9.0814039088233392E-2</v>
      </c>
      <c r="K10" s="215">
        <f t="shared" si="6"/>
        <v>8.4845145293936455E-2</v>
      </c>
      <c r="L10" s="52">
        <f t="shared" si="0"/>
        <v>0.17048715491142183</v>
      </c>
      <c r="N10" s="27">
        <f t="shared" si="1"/>
        <v>2.2389052758304309</v>
      </c>
      <c r="O10" s="152">
        <f t="shared" si="1"/>
        <v>2.2022987254955306</v>
      </c>
      <c r="P10" s="52">
        <f t="shared" si="7"/>
        <v>-1.6350200577968856E-2</v>
      </c>
    </row>
    <row r="11" spans="1:19" ht="20.100000000000001" customHeight="1" x14ac:dyDescent="0.25">
      <c r="A11" s="8" t="s">
        <v>164</v>
      </c>
      <c r="B11" s="19">
        <v>20583.800000000003</v>
      </c>
      <c r="C11" s="140">
        <v>22938.750000000007</v>
      </c>
      <c r="D11" s="247">
        <f t="shared" si="2"/>
        <v>6.3661810726005935E-2</v>
      </c>
      <c r="E11" s="215">
        <f t="shared" si="3"/>
        <v>5.4171779003465995E-2</v>
      </c>
      <c r="F11" s="52">
        <f t="shared" si="4"/>
        <v>0.11440793245173408</v>
      </c>
      <c r="H11" s="19">
        <v>6078.6140000000014</v>
      </c>
      <c r="I11" s="140">
        <v>6631.5079999999998</v>
      </c>
      <c r="J11" s="247">
        <f t="shared" si="5"/>
        <v>7.1906690111542187E-2</v>
      </c>
      <c r="K11" s="215">
        <f t="shared" si="6"/>
        <v>6.2615864940324686E-2</v>
      </c>
      <c r="L11" s="52">
        <f t="shared" si="0"/>
        <v>9.0957247819979728E-2</v>
      </c>
      <c r="N11" s="27">
        <f t="shared" si="1"/>
        <v>2.9531058405153572</v>
      </c>
      <c r="O11" s="152">
        <f t="shared" si="1"/>
        <v>2.8909631082774774</v>
      </c>
      <c r="P11" s="52">
        <f t="shared" si="7"/>
        <v>-2.104317812971954E-2</v>
      </c>
    </row>
    <row r="12" spans="1:19" ht="20.100000000000001" customHeight="1" x14ac:dyDescent="0.25">
      <c r="A12" s="8" t="s">
        <v>170</v>
      </c>
      <c r="B12" s="19">
        <v>30464.32</v>
      </c>
      <c r="C12" s="140">
        <v>29219.469999999998</v>
      </c>
      <c r="D12" s="247">
        <f t="shared" si="2"/>
        <v>9.4220395346654981E-2</v>
      </c>
      <c r="E12" s="215">
        <f t="shared" si="3"/>
        <v>6.9004225227547442E-2</v>
      </c>
      <c r="F12" s="52">
        <f t="shared" si="4"/>
        <v>-4.0862556590792187E-2</v>
      </c>
      <c r="H12" s="19">
        <v>6271.463999999999</v>
      </c>
      <c r="I12" s="140">
        <v>5916.9959999999992</v>
      </c>
      <c r="J12" s="247">
        <f t="shared" si="5"/>
        <v>7.4188000487231565E-2</v>
      </c>
      <c r="K12" s="215">
        <f t="shared" si="6"/>
        <v>5.5869316962060725E-2</v>
      </c>
      <c r="L12" s="52">
        <f t="shared" si="0"/>
        <v>-5.6520774096765904E-2</v>
      </c>
      <c r="N12" s="27">
        <f t="shared" si="1"/>
        <v>2.0586259598113461</v>
      </c>
      <c r="O12" s="152">
        <f t="shared" si="1"/>
        <v>2.0250182498176725</v>
      </c>
      <c r="P12" s="52">
        <f t="shared" si="7"/>
        <v>-1.6325311469769576E-2</v>
      </c>
    </row>
    <row r="13" spans="1:19" ht="20.100000000000001" customHeight="1" x14ac:dyDescent="0.25">
      <c r="A13" s="8" t="s">
        <v>173</v>
      </c>
      <c r="B13" s="19">
        <v>18701.849999999999</v>
      </c>
      <c r="C13" s="140">
        <v>23703.870000000006</v>
      </c>
      <c r="D13" s="247">
        <f t="shared" si="2"/>
        <v>5.7841294363827567E-2</v>
      </c>
      <c r="E13" s="215">
        <f t="shared" si="3"/>
        <v>5.5978673954199219E-2</v>
      </c>
      <c r="F13" s="52">
        <f t="shared" si="4"/>
        <v>0.26746124046551589</v>
      </c>
      <c r="H13" s="19">
        <v>4331.5789999999997</v>
      </c>
      <c r="I13" s="140">
        <v>5297.7739999999985</v>
      </c>
      <c r="J13" s="247">
        <f t="shared" si="5"/>
        <v>5.12402183864058E-2</v>
      </c>
      <c r="K13" s="215">
        <f t="shared" si="6"/>
        <v>5.0022513924187925E-2</v>
      </c>
      <c r="L13" s="52">
        <f t="shared" si="0"/>
        <v>0.22305838125080921</v>
      </c>
      <c r="N13" s="27">
        <f t="shared" si="1"/>
        <v>2.3161232712271782</v>
      </c>
      <c r="O13" s="152">
        <f t="shared" si="1"/>
        <v>2.2349827264493087</v>
      </c>
      <c r="P13" s="52">
        <f t="shared" si="7"/>
        <v>-3.5032912878975496E-2</v>
      </c>
    </row>
    <row r="14" spans="1:19" ht="20.100000000000001" customHeight="1" x14ac:dyDescent="0.25">
      <c r="A14" s="8" t="s">
        <v>162</v>
      </c>
      <c r="B14" s="19">
        <v>20886.699999999997</v>
      </c>
      <c r="C14" s="140">
        <v>21057.739999999998</v>
      </c>
      <c r="D14" s="247">
        <f t="shared" si="2"/>
        <v>6.4598623290688204E-2</v>
      </c>
      <c r="E14" s="215">
        <f t="shared" si="3"/>
        <v>4.9729616373710227E-2</v>
      </c>
      <c r="F14" s="52">
        <f t="shared" si="4"/>
        <v>8.1889432030910047E-3</v>
      </c>
      <c r="H14" s="19">
        <v>5182.643</v>
      </c>
      <c r="I14" s="140">
        <v>5051.9880000000003</v>
      </c>
      <c r="J14" s="247">
        <f t="shared" si="5"/>
        <v>6.1307841583583565E-2</v>
      </c>
      <c r="K14" s="215">
        <f t="shared" si="6"/>
        <v>4.7701759281318985E-2</v>
      </c>
      <c r="L14" s="52">
        <f t="shared" si="0"/>
        <v>-2.5210109976704888E-2</v>
      </c>
      <c r="N14" s="27">
        <f t="shared" si="1"/>
        <v>2.4813125098747051</v>
      </c>
      <c r="O14" s="152">
        <f t="shared" si="1"/>
        <v>2.3991121554354837</v>
      </c>
      <c r="P14" s="52">
        <f t="shared" si="7"/>
        <v>-3.3127771738583667E-2</v>
      </c>
    </row>
    <row r="15" spans="1:19" ht="20.100000000000001" customHeight="1" x14ac:dyDescent="0.25">
      <c r="A15" s="8" t="s">
        <v>166</v>
      </c>
      <c r="B15" s="19">
        <v>13775.75</v>
      </c>
      <c r="C15" s="140">
        <v>13486.68</v>
      </c>
      <c r="D15" s="247">
        <f t="shared" si="2"/>
        <v>4.2605796262535398E-2</v>
      </c>
      <c r="E15" s="215">
        <f t="shared" si="3"/>
        <v>3.1849924187258002E-2</v>
      </c>
      <c r="F15" s="52">
        <f t="shared" si="4"/>
        <v>-2.0983975464130788E-2</v>
      </c>
      <c r="H15" s="19">
        <v>4958.994999999999</v>
      </c>
      <c r="I15" s="140">
        <v>5049.9480000000003</v>
      </c>
      <c r="J15" s="247">
        <f t="shared" si="5"/>
        <v>5.8662207656167503E-2</v>
      </c>
      <c r="K15" s="215">
        <f t="shared" si="6"/>
        <v>4.7682497242506956E-2</v>
      </c>
      <c r="L15" s="52">
        <f t="shared" si="0"/>
        <v>1.8341014661237078E-2</v>
      </c>
      <c r="N15" s="27">
        <f t="shared" si="1"/>
        <v>3.5998003738453432</v>
      </c>
      <c r="O15" s="152">
        <f t="shared" si="1"/>
        <v>3.7443966936266007</v>
      </c>
      <c r="P15" s="52">
        <f t="shared" si="7"/>
        <v>4.0167871760843826E-2</v>
      </c>
    </row>
    <row r="16" spans="1:19" ht="20.100000000000001" customHeight="1" x14ac:dyDescent="0.25">
      <c r="A16" s="8" t="s">
        <v>175</v>
      </c>
      <c r="B16" s="19">
        <v>6065.58</v>
      </c>
      <c r="C16" s="140">
        <v>9865.9499999999989</v>
      </c>
      <c r="D16" s="247">
        <f t="shared" si="2"/>
        <v>1.8759694803848027E-2</v>
      </c>
      <c r="E16" s="215">
        <f t="shared" si="3"/>
        <v>2.3299267094294373E-2</v>
      </c>
      <c r="F16" s="52">
        <f t="shared" si="4"/>
        <v>0.62654684300594488</v>
      </c>
      <c r="H16" s="19">
        <v>2138.8230000000003</v>
      </c>
      <c r="I16" s="140">
        <v>3212.357</v>
      </c>
      <c r="J16" s="247">
        <f t="shared" si="5"/>
        <v>2.5301110197890338E-2</v>
      </c>
      <c r="K16" s="215">
        <f t="shared" si="6"/>
        <v>3.0331639809845153E-2</v>
      </c>
      <c r="L16" s="52">
        <f t="shared" si="0"/>
        <v>0.50192746197324389</v>
      </c>
      <c r="N16" s="27">
        <f t="shared" si="1"/>
        <v>3.5261640271828916</v>
      </c>
      <c r="O16" s="152">
        <f t="shared" si="1"/>
        <v>3.2560037300006588</v>
      </c>
      <c r="P16" s="52">
        <f t="shared" si="7"/>
        <v>-7.6615918913468167E-2</v>
      </c>
    </row>
    <row r="17" spans="1:16" ht="20.100000000000001" customHeight="1" x14ac:dyDescent="0.25">
      <c r="A17" s="8" t="s">
        <v>165</v>
      </c>
      <c r="B17" s="19">
        <v>5333.94</v>
      </c>
      <c r="C17" s="140">
        <v>8750</v>
      </c>
      <c r="D17" s="247">
        <f t="shared" si="2"/>
        <v>1.6496870291387987E-2</v>
      </c>
      <c r="E17" s="215">
        <f t="shared" si="3"/>
        <v>2.0663857720247498E-2</v>
      </c>
      <c r="F17" s="52">
        <f t="shared" si="4"/>
        <v>0.64043840013198516</v>
      </c>
      <c r="H17" s="19">
        <v>1361.442</v>
      </c>
      <c r="I17" s="140">
        <v>2094.5660000000003</v>
      </c>
      <c r="J17" s="247">
        <f t="shared" si="5"/>
        <v>1.610511672543086E-2</v>
      </c>
      <c r="K17" s="215">
        <f t="shared" si="6"/>
        <v>1.977726058154437E-2</v>
      </c>
      <c r="L17" s="52">
        <f t="shared" si="0"/>
        <v>0.53849080607179756</v>
      </c>
      <c r="N17" s="27">
        <f t="shared" si="1"/>
        <v>2.5524134129742744</v>
      </c>
      <c r="O17" s="152">
        <f t="shared" si="1"/>
        <v>2.3937897142857145</v>
      </c>
      <c r="P17" s="52">
        <f t="shared" si="7"/>
        <v>-6.2146554269873922E-2</v>
      </c>
    </row>
    <row r="18" spans="1:16" ht="20.100000000000001" customHeight="1" x14ac:dyDescent="0.25">
      <c r="A18" s="8" t="s">
        <v>172</v>
      </c>
      <c r="B18" s="19">
        <v>6815.2800000000007</v>
      </c>
      <c r="C18" s="140">
        <v>6224.73</v>
      </c>
      <c r="D18" s="247">
        <f t="shared" si="2"/>
        <v>2.1078375489692561E-2</v>
      </c>
      <c r="E18" s="215">
        <f t="shared" si="3"/>
        <v>1.470022115050928E-2</v>
      </c>
      <c r="F18" s="52">
        <f t="shared" si="4"/>
        <v>-8.6650878613938248E-2</v>
      </c>
      <c r="H18" s="19">
        <v>2139.5819999999999</v>
      </c>
      <c r="I18" s="140">
        <v>1971.8440000000001</v>
      </c>
      <c r="J18" s="247">
        <f t="shared" si="5"/>
        <v>2.5310088754152443E-2</v>
      </c>
      <c r="K18" s="215">
        <f t="shared" si="6"/>
        <v>1.8618497872186779E-2</v>
      </c>
      <c r="L18" s="52">
        <f t="shared" si="0"/>
        <v>-7.8397556158165405E-2</v>
      </c>
      <c r="N18" s="27">
        <f t="shared" si="1"/>
        <v>3.1393897242666475</v>
      </c>
      <c r="O18" s="152">
        <f t="shared" si="1"/>
        <v>3.1677582802788233</v>
      </c>
      <c r="P18" s="52">
        <f t="shared" si="7"/>
        <v>9.0363282369482229E-3</v>
      </c>
    </row>
    <row r="19" spans="1:16" ht="20.100000000000001" customHeight="1" x14ac:dyDescent="0.25">
      <c r="A19" s="8" t="s">
        <v>177</v>
      </c>
      <c r="B19" s="19">
        <v>1865.26</v>
      </c>
      <c r="C19" s="140">
        <v>3001.12</v>
      </c>
      <c r="D19" s="247">
        <f t="shared" si="2"/>
        <v>5.7688973403739741E-3</v>
      </c>
      <c r="E19" s="215">
        <f t="shared" si="3"/>
        <v>7.0873961921587621E-3</v>
      </c>
      <c r="F19" s="52">
        <f t="shared" si="4"/>
        <v>0.60895531990178309</v>
      </c>
      <c r="H19" s="19">
        <v>767.73399999999992</v>
      </c>
      <c r="I19" s="140">
        <v>1464.905</v>
      </c>
      <c r="J19" s="247">
        <f t="shared" si="5"/>
        <v>9.0818747211279926E-3</v>
      </c>
      <c r="K19" s="215">
        <f t="shared" si="6"/>
        <v>1.3831890669574151E-2</v>
      </c>
      <c r="L19" s="52">
        <f t="shared" si="0"/>
        <v>0.9080892600822682</v>
      </c>
      <c r="N19" s="27">
        <f t="shared" si="1"/>
        <v>4.1159623859408336</v>
      </c>
      <c r="O19" s="152">
        <f t="shared" si="1"/>
        <v>4.8811943541077998</v>
      </c>
      <c r="P19" s="52">
        <f t="shared" si="7"/>
        <v>0.185918114990754</v>
      </c>
    </row>
    <row r="20" spans="1:16" ht="20.100000000000001" customHeight="1" x14ac:dyDescent="0.25">
      <c r="A20" s="8" t="s">
        <v>183</v>
      </c>
      <c r="B20" s="19">
        <v>4176.3499999999995</v>
      </c>
      <c r="C20" s="140">
        <v>5088.7300000000005</v>
      </c>
      <c r="D20" s="247">
        <f t="shared" si="2"/>
        <v>1.2916662774879023E-2</v>
      </c>
      <c r="E20" s="215">
        <f t="shared" si="3"/>
        <v>1.2017462022486292E-2</v>
      </c>
      <c r="F20" s="52">
        <f t="shared" si="4"/>
        <v>0.21846349084727121</v>
      </c>
      <c r="H20" s="19">
        <v>1244.4009999999998</v>
      </c>
      <c r="I20" s="140">
        <v>1443.8530000000001</v>
      </c>
      <c r="J20" s="247">
        <f t="shared" si="5"/>
        <v>1.4720585495557569E-2</v>
      </c>
      <c r="K20" s="215">
        <f t="shared" si="6"/>
        <v>1.3633113982774753E-2</v>
      </c>
      <c r="L20" s="52">
        <f t="shared" si="0"/>
        <v>0.16027952404409854</v>
      </c>
      <c r="N20" s="27">
        <f t="shared" si="1"/>
        <v>2.9796377219342247</v>
      </c>
      <c r="O20" s="152">
        <f t="shared" si="1"/>
        <v>2.8373543104075081</v>
      </c>
      <c r="P20" s="52">
        <f t="shared" si="7"/>
        <v>-4.7751916442497482E-2</v>
      </c>
    </row>
    <row r="21" spans="1:16" ht="20.100000000000001" customHeight="1" x14ac:dyDescent="0.25">
      <c r="A21" s="8" t="s">
        <v>187</v>
      </c>
      <c r="B21" s="19">
        <v>6610.7099999999991</v>
      </c>
      <c r="C21" s="140">
        <v>6372.3899999999994</v>
      </c>
      <c r="D21" s="247">
        <f t="shared" si="2"/>
        <v>2.0445679067252625E-2</v>
      </c>
      <c r="E21" s="215">
        <f t="shared" si="3"/>
        <v>1.5048932605477478E-2</v>
      </c>
      <c r="F21" s="52">
        <f t="shared" si="4"/>
        <v>-3.6050590632473629E-2</v>
      </c>
      <c r="H21" s="19">
        <v>1458.9150000000002</v>
      </c>
      <c r="I21" s="140">
        <v>1380.135</v>
      </c>
      <c r="J21" s="247">
        <f t="shared" si="5"/>
        <v>1.7258169182001119E-2</v>
      </c>
      <c r="K21" s="215">
        <f t="shared" si="6"/>
        <v>1.3031477419527357E-2</v>
      </c>
      <c r="L21" s="52">
        <f t="shared" si="0"/>
        <v>-5.39990335283414E-2</v>
      </c>
      <c r="N21" s="27">
        <f t="shared" si="1"/>
        <v>2.2068960822665047</v>
      </c>
      <c r="O21" s="152">
        <f t="shared" si="1"/>
        <v>2.1658043528409281</v>
      </c>
      <c r="P21" s="52">
        <f t="shared" si="7"/>
        <v>-1.8619693856801345E-2</v>
      </c>
    </row>
    <row r="22" spans="1:16" ht="20.100000000000001" customHeight="1" x14ac:dyDescent="0.25">
      <c r="A22" s="8" t="s">
        <v>185</v>
      </c>
      <c r="B22" s="19">
        <v>4758.01</v>
      </c>
      <c r="C22" s="140">
        <v>6847.7100000000009</v>
      </c>
      <c r="D22" s="247">
        <f t="shared" si="2"/>
        <v>1.4715627437715265E-2</v>
      </c>
      <c r="E22" s="215">
        <f t="shared" si="3"/>
        <v>1.6171440588516117E-2</v>
      </c>
      <c r="F22" s="52">
        <f t="shared" si="4"/>
        <v>0.43919621858718261</v>
      </c>
      <c r="H22" s="19">
        <v>999.42599999999993</v>
      </c>
      <c r="I22" s="140">
        <v>1350.6040000000003</v>
      </c>
      <c r="J22" s="247">
        <f t="shared" si="5"/>
        <v>1.182266478368558E-2</v>
      </c>
      <c r="K22" s="215">
        <f t="shared" si="6"/>
        <v>1.2752640523371503E-2</v>
      </c>
      <c r="L22" s="52">
        <f t="shared" ref="L22" si="8">(I22-H22)/H22</f>
        <v>0.35137969194317575</v>
      </c>
      <c r="N22" s="27">
        <f t="shared" ref="N22" si="9">(H22/B22)*10</f>
        <v>2.1005126092631161</v>
      </c>
      <c r="O22" s="152">
        <f t="shared" ref="O22" si="10">(I22/C22)*10</f>
        <v>1.9723440391021232</v>
      </c>
      <c r="P22" s="52">
        <f t="shared" ref="P22" si="11">(O22-N22)/N22</f>
        <v>-6.1017758044288023E-2</v>
      </c>
    </row>
    <row r="23" spans="1:16" ht="20.100000000000001" customHeight="1" x14ac:dyDescent="0.25">
      <c r="A23" s="8" t="s">
        <v>202</v>
      </c>
      <c r="B23" s="19">
        <v>3406.9299999999994</v>
      </c>
      <c r="C23" s="140">
        <v>4706.46</v>
      </c>
      <c r="D23" s="247">
        <f t="shared" si="2"/>
        <v>1.0536991848771915E-2</v>
      </c>
      <c r="E23" s="215">
        <f t="shared" si="3"/>
        <v>1.1114699406404119E-2</v>
      </c>
      <c r="F23" s="52">
        <f t="shared" si="4"/>
        <v>0.38143724702297988</v>
      </c>
      <c r="H23" s="19">
        <v>816.971</v>
      </c>
      <c r="I23" s="140">
        <v>1112.836</v>
      </c>
      <c r="J23" s="247">
        <f t="shared" si="5"/>
        <v>9.6643215915859625E-3</v>
      </c>
      <c r="K23" s="215">
        <f t="shared" si="6"/>
        <v>1.0507593246774515E-2</v>
      </c>
      <c r="L23" s="52">
        <f t="shared" si="0"/>
        <v>0.36214871764114026</v>
      </c>
      <c r="N23" s="27">
        <f t="shared" si="1"/>
        <v>2.3979682588136537</v>
      </c>
      <c r="O23" s="152">
        <f t="shared" si="1"/>
        <v>2.3644862593116693</v>
      </c>
      <c r="P23" s="52">
        <f t="shared" si="7"/>
        <v>-1.3962653333263438E-2</v>
      </c>
    </row>
    <row r="24" spans="1:16" ht="20.100000000000001" customHeight="1" x14ac:dyDescent="0.25">
      <c r="A24" s="8" t="s">
        <v>179</v>
      </c>
      <c r="B24" s="19">
        <v>2193.59</v>
      </c>
      <c r="C24" s="140">
        <v>2451.27</v>
      </c>
      <c r="D24" s="247">
        <f t="shared" si="2"/>
        <v>6.7843600982549065E-3</v>
      </c>
      <c r="E24" s="215">
        <f t="shared" si="3"/>
        <v>5.7888793730184098E-3</v>
      </c>
      <c r="F24" s="52">
        <f t="shared" si="4"/>
        <v>0.11746953623968008</v>
      </c>
      <c r="H24" s="19">
        <v>664.61400000000003</v>
      </c>
      <c r="I24" s="140">
        <v>731.02099999999996</v>
      </c>
      <c r="J24" s="247">
        <f t="shared" si="5"/>
        <v>7.86202133278943E-3</v>
      </c>
      <c r="K24" s="215">
        <f t="shared" si="6"/>
        <v>6.9024288600030483E-3</v>
      </c>
      <c r="L24" s="52">
        <f t="shared" si="0"/>
        <v>9.9918147977622981E-2</v>
      </c>
      <c r="N24" s="27">
        <f t="shared" si="1"/>
        <v>3.0298004640794312</v>
      </c>
      <c r="O24" s="152">
        <f t="shared" si="1"/>
        <v>2.9822133016762735</v>
      </c>
      <c r="P24" s="52">
        <f t="shared" si="7"/>
        <v>-1.5706368444833026E-2</v>
      </c>
    </row>
    <row r="25" spans="1:16" ht="20.100000000000001" customHeight="1" x14ac:dyDescent="0.25">
      <c r="A25" s="8" t="s">
        <v>181</v>
      </c>
      <c r="B25" s="19">
        <v>4856.0000000000009</v>
      </c>
      <c r="C25" s="140">
        <v>3182.2000000000003</v>
      </c>
      <c r="D25" s="247">
        <f t="shared" si="2"/>
        <v>1.5018692024091024E-2</v>
      </c>
      <c r="E25" s="215">
        <f t="shared" si="3"/>
        <v>7.5150317756996106E-3</v>
      </c>
      <c r="F25" s="52">
        <f t="shared" si="4"/>
        <v>-0.34468698517298196</v>
      </c>
      <c r="H25" s="19">
        <v>1257.289</v>
      </c>
      <c r="I25" s="140">
        <v>729.86599999999987</v>
      </c>
      <c r="J25" s="247">
        <f t="shared" si="5"/>
        <v>1.487304351019011E-2</v>
      </c>
      <c r="K25" s="215">
        <f t="shared" si="6"/>
        <v>6.8915231468521208E-3</v>
      </c>
      <c r="L25" s="52">
        <f t="shared" si="0"/>
        <v>-0.41949225675242535</v>
      </c>
      <c r="N25" s="27">
        <f t="shared" si="1"/>
        <v>2.5891453871499168</v>
      </c>
      <c r="O25" s="152">
        <f t="shared" si="1"/>
        <v>2.2935893407076859</v>
      </c>
      <c r="P25" s="52">
        <f t="shared" si="7"/>
        <v>-0.11415196995467816</v>
      </c>
    </row>
    <row r="26" spans="1:16" ht="20.100000000000001" customHeight="1" x14ac:dyDescent="0.25">
      <c r="A26" s="8" t="s">
        <v>169</v>
      </c>
      <c r="B26" s="19">
        <v>2432.4100000000003</v>
      </c>
      <c r="C26" s="140">
        <v>2104.13</v>
      </c>
      <c r="D26" s="247">
        <f t="shared" si="2"/>
        <v>7.5229853101975389E-3</v>
      </c>
      <c r="E26" s="215">
        <f t="shared" si="3"/>
        <v>4.9690791937033567E-3</v>
      </c>
      <c r="F26" s="52">
        <f t="shared" si="4"/>
        <v>-0.1349608001940463</v>
      </c>
      <c r="H26" s="19">
        <v>767.30200000000002</v>
      </c>
      <c r="I26" s="140">
        <v>686.85699999999997</v>
      </c>
      <c r="J26" s="247">
        <f t="shared" si="5"/>
        <v>9.0767643966151706E-3</v>
      </c>
      <c r="K26" s="215">
        <f t="shared" si="6"/>
        <v>6.4854246040744572E-3</v>
      </c>
      <c r="L26" s="52">
        <f t="shared" si="0"/>
        <v>-0.10484137927439267</v>
      </c>
      <c r="N26" s="27">
        <f t="shared" si="1"/>
        <v>3.1544928692120155</v>
      </c>
      <c r="O26" s="152">
        <f t="shared" si="1"/>
        <v>3.2643277744245838</v>
      </c>
      <c r="P26" s="52">
        <f t="shared" si="7"/>
        <v>3.4818561894547795E-2</v>
      </c>
    </row>
    <row r="27" spans="1:16" ht="20.100000000000001" customHeight="1" x14ac:dyDescent="0.25">
      <c r="A27" s="8" t="s">
        <v>176</v>
      </c>
      <c r="B27" s="19">
        <v>466.34</v>
      </c>
      <c r="C27" s="140">
        <v>438.54</v>
      </c>
      <c r="D27" s="247">
        <f t="shared" si="2"/>
        <v>1.4423016553778022E-3</v>
      </c>
      <c r="E27" s="215">
        <f t="shared" si="3"/>
        <v>1.0356489331014101E-3</v>
      </c>
      <c r="F27" s="52">
        <f t="shared" si="4"/>
        <v>-5.9613157781875793E-2</v>
      </c>
      <c r="H27" s="19">
        <v>574.71399999999994</v>
      </c>
      <c r="I27" s="140">
        <v>594.67499999999995</v>
      </c>
      <c r="J27" s="247">
        <f t="shared" si="5"/>
        <v>6.7985533381071479E-3</v>
      </c>
      <c r="K27" s="215">
        <f t="shared" si="6"/>
        <v>5.6150259463439659E-3</v>
      </c>
      <c r="L27" s="52">
        <f t="shared" si="0"/>
        <v>3.4732058032343069E-2</v>
      </c>
      <c r="N27" s="27">
        <f t="shared" si="1"/>
        <v>12.323926748724105</v>
      </c>
      <c r="O27" s="152">
        <f t="shared" si="1"/>
        <v>13.560336571350389</v>
      </c>
      <c r="P27" s="52">
        <f t="shared" si="7"/>
        <v>0.10032596329366279</v>
      </c>
    </row>
    <row r="28" spans="1:16" ht="20.100000000000001" customHeight="1" x14ac:dyDescent="0.25">
      <c r="A28" s="8" t="s">
        <v>190</v>
      </c>
      <c r="B28" s="19">
        <v>1772.93</v>
      </c>
      <c r="C28" s="140">
        <v>2191.64</v>
      </c>
      <c r="D28" s="247">
        <f t="shared" si="2"/>
        <v>5.4833380663656707E-3</v>
      </c>
      <c r="E28" s="215">
        <f t="shared" si="3"/>
        <v>5.1757413867432253E-3</v>
      </c>
      <c r="F28" s="52">
        <f t="shared" si="4"/>
        <v>0.2361683766420557</v>
      </c>
      <c r="H28" s="19">
        <v>489.89699999999993</v>
      </c>
      <c r="I28" s="140">
        <v>561.19800000000009</v>
      </c>
      <c r="J28" s="247">
        <f t="shared" si="5"/>
        <v>5.7952144626347664E-3</v>
      </c>
      <c r="K28" s="215">
        <f t="shared" si="6"/>
        <v>5.2989302241330848E-3</v>
      </c>
      <c r="L28" s="52">
        <f t="shared" si="0"/>
        <v>0.14554283859668496</v>
      </c>
      <c r="N28" s="27">
        <f t="shared" si="1"/>
        <v>2.7632055411099139</v>
      </c>
      <c r="O28" s="152">
        <f t="shared" si="1"/>
        <v>2.5606303955029115</v>
      </c>
      <c r="P28" s="52">
        <f t="shared" si="7"/>
        <v>-7.3311645693078908E-2</v>
      </c>
    </row>
    <row r="29" spans="1:16" ht="20.100000000000001" customHeight="1" x14ac:dyDescent="0.25">
      <c r="A29" s="8" t="s">
        <v>191</v>
      </c>
      <c r="B29" s="19">
        <v>1886.06</v>
      </c>
      <c r="C29" s="140">
        <v>2049.21</v>
      </c>
      <c r="D29" s="247">
        <f t="shared" si="2"/>
        <v>5.8332278169186801E-3</v>
      </c>
      <c r="E29" s="215">
        <f t="shared" si="3"/>
        <v>4.8393810147323857E-3</v>
      </c>
      <c r="F29" s="52">
        <f t="shared" si="4"/>
        <v>8.6503080495848539E-2</v>
      </c>
      <c r="H29" s="19">
        <v>435.22999999999996</v>
      </c>
      <c r="I29" s="140">
        <v>478.72300000000001</v>
      </c>
      <c r="J29" s="247">
        <f t="shared" si="5"/>
        <v>5.1485336521197916E-3</v>
      </c>
      <c r="K29" s="215">
        <f t="shared" si="6"/>
        <v>4.5201867677498175E-3</v>
      </c>
      <c r="L29" s="52">
        <f t="shared" si="0"/>
        <v>9.9931070928015203E-2</v>
      </c>
      <c r="N29" s="27">
        <f t="shared" ref="N29" si="12">(H29/B29)*10</f>
        <v>2.3076148160715988</v>
      </c>
      <c r="O29" s="152">
        <f t="shared" ref="O29" si="13">(I29/C29)*10</f>
        <v>2.3361344127737032</v>
      </c>
      <c r="P29" s="52">
        <f t="shared" ref="P29" si="14">(O29-N29)/N29</f>
        <v>1.235890691266019E-2</v>
      </c>
    </row>
    <row r="30" spans="1:16" ht="20.100000000000001" customHeight="1" x14ac:dyDescent="0.25">
      <c r="A30" s="8" t="s">
        <v>206</v>
      </c>
      <c r="B30" s="19">
        <v>1139.6099999999999</v>
      </c>
      <c r="C30" s="140">
        <v>1664.8300000000002</v>
      </c>
      <c r="D30" s="247">
        <f t="shared" si="2"/>
        <v>3.5245987680342602E-3</v>
      </c>
      <c r="E30" s="215">
        <f t="shared" si="3"/>
        <v>3.9316354569599596E-3</v>
      </c>
      <c r="F30" s="52">
        <f t="shared" si="4"/>
        <v>0.46087696668158429</v>
      </c>
      <c r="H30" s="19">
        <v>288.05399999999997</v>
      </c>
      <c r="I30" s="140">
        <v>441.73599999999999</v>
      </c>
      <c r="J30" s="247">
        <f t="shared" si="5"/>
        <v>3.4075217991124565E-3</v>
      </c>
      <c r="K30" s="215">
        <f t="shared" si="6"/>
        <v>4.1709490081711835E-3</v>
      </c>
      <c r="L30" s="52">
        <f t="shared" si="0"/>
        <v>0.53351802092663192</v>
      </c>
      <c r="N30" s="27">
        <f t="shared" si="1"/>
        <v>2.5276541974886149</v>
      </c>
      <c r="O30" s="152">
        <f t="shared" si="1"/>
        <v>2.6533399806586857</v>
      </c>
      <c r="P30" s="52">
        <f t="shared" si="7"/>
        <v>4.9724279252655545E-2</v>
      </c>
    </row>
    <row r="31" spans="1:16" ht="20.100000000000001" customHeight="1" x14ac:dyDescent="0.25">
      <c r="A31" s="8" t="s">
        <v>174</v>
      </c>
      <c r="B31" s="19">
        <v>1818.8700000000003</v>
      </c>
      <c r="C31" s="140">
        <v>1526.05</v>
      </c>
      <c r="D31" s="247">
        <f t="shared" si="2"/>
        <v>5.625421820811047E-3</v>
      </c>
      <c r="E31" s="215">
        <f t="shared" si="3"/>
        <v>3.6038948655981364E-3</v>
      </c>
      <c r="F31" s="52">
        <f t="shared" si="4"/>
        <v>-0.16099006526029916</v>
      </c>
      <c r="H31" s="19">
        <v>485.05</v>
      </c>
      <c r="I31" s="140">
        <v>434.39699999999999</v>
      </c>
      <c r="J31" s="247">
        <f t="shared" si="5"/>
        <v>5.737877094779094E-3</v>
      </c>
      <c r="K31" s="215">
        <f t="shared" si="6"/>
        <v>4.1016528793273305E-3</v>
      </c>
      <c r="L31" s="52">
        <f t="shared" si="0"/>
        <v>-0.10442840944232558</v>
      </c>
      <c r="N31" s="27">
        <f t="shared" si="1"/>
        <v>2.666765629209344</v>
      </c>
      <c r="O31" s="152">
        <f t="shared" si="1"/>
        <v>2.8465450018020375</v>
      </c>
      <c r="P31" s="52">
        <f t="shared" si="7"/>
        <v>6.7414762896128744E-2</v>
      </c>
    </row>
    <row r="32" spans="1:16" ht="20.100000000000001" customHeight="1" thickBot="1" x14ac:dyDescent="0.3">
      <c r="A32" s="8" t="s">
        <v>17</v>
      </c>
      <c r="B32" s="19">
        <f>B33-SUM(B7:B31)</f>
        <v>18079.989999999991</v>
      </c>
      <c r="C32" s="140">
        <f>C33-SUM(C7:C31)</f>
        <v>17686.419999999984</v>
      </c>
      <c r="D32" s="247">
        <f t="shared" si="2"/>
        <v>5.5917998683823168E-2</v>
      </c>
      <c r="E32" s="215">
        <f t="shared" si="3"/>
        <v>4.1767961881204504E-2</v>
      </c>
      <c r="F32" s="52">
        <f t="shared" si="4"/>
        <v>-2.1768264252358945E-2</v>
      </c>
      <c r="H32" s="19">
        <f>H33-SUM(H7:H31)</f>
        <v>4992.5440000000235</v>
      </c>
      <c r="I32" s="140">
        <f>I33-SUM(I7:I31)</f>
        <v>5127.7749999999942</v>
      </c>
      <c r="J32" s="247">
        <f t="shared" si="5"/>
        <v>5.9059074038299006E-2</v>
      </c>
      <c r="K32" s="215">
        <f t="shared" si="6"/>
        <v>4.8417353465361586E-2</v>
      </c>
      <c r="L32" s="52">
        <f t="shared" si="0"/>
        <v>2.7086591525276496E-2</v>
      </c>
      <c r="N32" s="27">
        <f t="shared" si="1"/>
        <v>2.7613643591617176</v>
      </c>
      <c r="O32" s="152">
        <f t="shared" si="1"/>
        <v>2.89927243614027</v>
      </c>
      <c r="P32" s="52">
        <f t="shared" si="7"/>
        <v>4.9942006574032062E-2</v>
      </c>
    </row>
    <row r="33" spans="1:16" ht="26.25" customHeight="1" thickBot="1" x14ac:dyDescent="0.3">
      <c r="A33" s="12" t="s">
        <v>18</v>
      </c>
      <c r="B33" s="17">
        <v>323330.42</v>
      </c>
      <c r="C33" s="145">
        <v>423444.65</v>
      </c>
      <c r="D33" s="243">
        <f>SUM(D7:D32)</f>
        <v>1</v>
      </c>
      <c r="E33" s="244">
        <f>SUM(E7:E32)</f>
        <v>0.99999999999999989</v>
      </c>
      <c r="F33" s="57">
        <f t="shared" si="4"/>
        <v>0.3096344290772271</v>
      </c>
      <c r="G33" s="1"/>
      <c r="H33" s="17">
        <v>84534.749000000011</v>
      </c>
      <c r="I33" s="145">
        <v>105907.792</v>
      </c>
      <c r="J33" s="243">
        <f>SUM(J7:J32)</f>
        <v>1.0000000000000002</v>
      </c>
      <c r="K33" s="244">
        <f>SUM(K7:K32)</f>
        <v>1</v>
      </c>
      <c r="L33" s="57">
        <f t="shared" si="0"/>
        <v>0.25283144804747676</v>
      </c>
      <c r="N33" s="29">
        <f t="shared" si="1"/>
        <v>2.6145003306524646</v>
      </c>
      <c r="O33" s="146">
        <f t="shared" si="1"/>
        <v>2.5011011946897899</v>
      </c>
      <c r="P33" s="57">
        <f t="shared" si="7"/>
        <v>-4.3373158011563627E-2</v>
      </c>
    </row>
    <row r="35" spans="1:16" ht="15.75" thickBot="1" x14ac:dyDescent="0.3"/>
    <row r="36" spans="1:16" x14ac:dyDescent="0.25">
      <c r="A36" s="373" t="s">
        <v>2</v>
      </c>
      <c r="B36" s="367" t="s">
        <v>1</v>
      </c>
      <c r="C36" s="359"/>
      <c r="D36" s="367" t="s">
        <v>104</v>
      </c>
      <c r="E36" s="359"/>
      <c r="F36" s="130" t="s">
        <v>0</v>
      </c>
      <c r="H36" s="376" t="s">
        <v>19</v>
      </c>
      <c r="I36" s="377"/>
      <c r="J36" s="367" t="s">
        <v>104</v>
      </c>
      <c r="K36" s="360"/>
      <c r="L36" s="130" t="s">
        <v>0</v>
      </c>
      <c r="N36" s="358" t="s">
        <v>22</v>
      </c>
      <c r="O36" s="359"/>
      <c r="P36" s="130" t="s">
        <v>0</v>
      </c>
    </row>
    <row r="37" spans="1:16" x14ac:dyDescent="0.25">
      <c r="A37" s="374"/>
      <c r="B37" s="368" t="str">
        <f>B5</f>
        <v>jan-nov</v>
      </c>
      <c r="C37" s="362"/>
      <c r="D37" s="368" t="str">
        <f>B5</f>
        <v>jan-nov</v>
      </c>
      <c r="E37" s="362"/>
      <c r="F37" s="131" t="str">
        <f>F5</f>
        <v>2024/2023</v>
      </c>
      <c r="H37" s="356" t="str">
        <f>B5</f>
        <v>jan-nov</v>
      </c>
      <c r="I37" s="362"/>
      <c r="J37" s="368" t="str">
        <f>B5</f>
        <v>jan-nov</v>
      </c>
      <c r="K37" s="357"/>
      <c r="L37" s="131" t="str">
        <f>L5</f>
        <v>2024/2023</v>
      </c>
      <c r="N37" s="356" t="str">
        <f>B5</f>
        <v>jan-nov</v>
      </c>
      <c r="O37" s="357"/>
      <c r="P37" s="131" t="str">
        <f>P5</f>
        <v>2024/2023</v>
      </c>
    </row>
    <row r="38" spans="1:16" ht="19.5" customHeight="1" thickBot="1" x14ac:dyDescent="0.3">
      <c r="A38" s="375"/>
      <c r="B38" s="99">
        <f>B6</f>
        <v>2023</v>
      </c>
      <c r="C38" s="134">
        <f>C6</f>
        <v>2024</v>
      </c>
      <c r="D38" s="99">
        <f>B6</f>
        <v>2023</v>
      </c>
      <c r="E38" s="134">
        <f>C6</f>
        <v>2024</v>
      </c>
      <c r="F38" s="132" t="s">
        <v>1</v>
      </c>
      <c r="H38" s="25">
        <f>B6</f>
        <v>2023</v>
      </c>
      <c r="I38" s="134">
        <f>C6</f>
        <v>2024</v>
      </c>
      <c r="J38" s="99">
        <f>B6</f>
        <v>2023</v>
      </c>
      <c r="K38" s="134">
        <f>C6</f>
        <v>2024</v>
      </c>
      <c r="L38" s="259">
        <v>1000</v>
      </c>
      <c r="N38" s="25">
        <f>B6</f>
        <v>2023</v>
      </c>
      <c r="O38" s="134">
        <f>C6</f>
        <v>2024</v>
      </c>
      <c r="P38" s="132"/>
    </row>
    <row r="39" spans="1:16" ht="20.100000000000001" customHeight="1" x14ac:dyDescent="0.25">
      <c r="A39" s="38" t="s">
        <v>167</v>
      </c>
      <c r="B39" s="39">
        <v>34288.82</v>
      </c>
      <c r="C39" s="147">
        <v>40801.74</v>
      </c>
      <c r="D39" s="247">
        <f t="shared" ref="D39:D61" si="15">B39/$B$62</f>
        <v>0.24261510869835171</v>
      </c>
      <c r="E39" s="246">
        <f t="shared" ref="E39:E61" si="16">C39/$C$62</f>
        <v>0.25785221299807903</v>
      </c>
      <c r="F39" s="52">
        <f>(C39-B39)/B39</f>
        <v>0.18994296100011601</v>
      </c>
      <c r="H39" s="39">
        <v>7676.942</v>
      </c>
      <c r="I39" s="147">
        <v>8985.7620000000006</v>
      </c>
      <c r="J39" s="247">
        <f t="shared" ref="J39:J61" si="17">H39/$H$62</f>
        <v>0.2279672258037925</v>
      </c>
      <c r="K39" s="246">
        <f t="shared" ref="K39:K61" si="18">I39/$I$62</f>
        <v>0.24381706842828857</v>
      </c>
      <c r="L39" s="52">
        <f t="shared" ref="L39:L62" si="19">(I39-H39)/H39</f>
        <v>0.17048715491142183</v>
      </c>
      <c r="N39" s="27">
        <f t="shared" ref="N39:O62" si="20">(H39/B39)*10</f>
        <v>2.2389052758304309</v>
      </c>
      <c r="O39" s="151">
        <f t="shared" si="20"/>
        <v>2.2022987254955306</v>
      </c>
      <c r="P39" s="61">
        <f t="shared" si="7"/>
        <v>-1.6350200577968856E-2</v>
      </c>
    </row>
    <row r="40" spans="1:16" ht="20.100000000000001" customHeight="1" x14ac:dyDescent="0.25">
      <c r="A40" s="38" t="s">
        <v>170</v>
      </c>
      <c r="B40" s="19">
        <v>30464.32</v>
      </c>
      <c r="C40" s="140">
        <v>29219.469999999998</v>
      </c>
      <c r="D40" s="247">
        <f t="shared" si="15"/>
        <v>0.21555435002491685</v>
      </c>
      <c r="E40" s="215">
        <f t="shared" si="16"/>
        <v>0.18465646323247442</v>
      </c>
      <c r="F40" s="52">
        <f t="shared" ref="F40:F62" si="21">(C40-B40)/B40</f>
        <v>-4.0862556590792187E-2</v>
      </c>
      <c r="H40" s="19">
        <v>6271.463999999999</v>
      </c>
      <c r="I40" s="140">
        <v>5916.9959999999992</v>
      </c>
      <c r="J40" s="247">
        <f t="shared" si="17"/>
        <v>0.18623147730025255</v>
      </c>
      <c r="K40" s="215">
        <f t="shared" si="18"/>
        <v>0.16055005892899338</v>
      </c>
      <c r="L40" s="52">
        <f t="shared" si="19"/>
        <v>-5.6520774096765904E-2</v>
      </c>
      <c r="N40" s="27">
        <f t="shared" si="20"/>
        <v>2.0586259598113461</v>
      </c>
      <c r="O40" s="152">
        <f t="shared" si="20"/>
        <v>2.0250182498176725</v>
      </c>
      <c r="P40" s="52">
        <f t="shared" si="7"/>
        <v>-1.6325311469769576E-2</v>
      </c>
    </row>
    <row r="41" spans="1:16" ht="20.100000000000001" customHeight="1" x14ac:dyDescent="0.25">
      <c r="A41" s="38" t="s">
        <v>173</v>
      </c>
      <c r="B41" s="19">
        <v>18701.849999999999</v>
      </c>
      <c r="C41" s="140">
        <v>23703.870000000006</v>
      </c>
      <c r="D41" s="247">
        <f t="shared" si="15"/>
        <v>0.13232742831658448</v>
      </c>
      <c r="E41" s="215">
        <f t="shared" si="16"/>
        <v>0.14979986971434989</v>
      </c>
      <c r="F41" s="52">
        <f t="shared" si="21"/>
        <v>0.26746124046551589</v>
      </c>
      <c r="H41" s="19">
        <v>4331.5789999999997</v>
      </c>
      <c r="I41" s="140">
        <v>5297.7739999999985</v>
      </c>
      <c r="J41" s="247">
        <f t="shared" si="17"/>
        <v>0.12862648278181152</v>
      </c>
      <c r="K41" s="215">
        <f t="shared" si="18"/>
        <v>0.14374826819090106</v>
      </c>
      <c r="L41" s="52">
        <f t="shared" si="19"/>
        <v>0.22305838125080921</v>
      </c>
      <c r="N41" s="27">
        <f t="shared" si="20"/>
        <v>2.3161232712271782</v>
      </c>
      <c r="O41" s="152">
        <f t="shared" si="20"/>
        <v>2.2349827264493087</v>
      </c>
      <c r="P41" s="52">
        <f t="shared" si="7"/>
        <v>-3.5032912878975496E-2</v>
      </c>
    </row>
    <row r="42" spans="1:16" ht="20.100000000000001" customHeight="1" x14ac:dyDescent="0.25">
      <c r="A42" s="38" t="s">
        <v>162</v>
      </c>
      <c r="B42" s="19">
        <v>20886.699999999997</v>
      </c>
      <c r="C42" s="140">
        <v>21057.739999999998</v>
      </c>
      <c r="D42" s="247">
        <f t="shared" si="15"/>
        <v>0.14778662522798575</v>
      </c>
      <c r="E42" s="215">
        <f t="shared" si="16"/>
        <v>0.13307728689360229</v>
      </c>
      <c r="F42" s="52">
        <f t="shared" si="21"/>
        <v>8.1889432030910047E-3</v>
      </c>
      <c r="H42" s="19">
        <v>5182.643</v>
      </c>
      <c r="I42" s="140">
        <v>5051.9880000000003</v>
      </c>
      <c r="J42" s="247">
        <f t="shared" si="17"/>
        <v>0.15389887627670557</v>
      </c>
      <c r="K42" s="215">
        <f t="shared" si="18"/>
        <v>0.13707918192078675</v>
      </c>
      <c r="L42" s="52">
        <f t="shared" si="19"/>
        <v>-2.5210109976704888E-2</v>
      </c>
      <c r="N42" s="27">
        <f t="shared" si="20"/>
        <v>2.4813125098747051</v>
      </c>
      <c r="O42" s="152">
        <f t="shared" si="20"/>
        <v>2.3991121554354837</v>
      </c>
      <c r="P42" s="52">
        <f t="shared" si="7"/>
        <v>-3.3127771738583667E-2</v>
      </c>
    </row>
    <row r="43" spans="1:16" ht="20.100000000000001" customHeight="1" x14ac:dyDescent="0.25">
      <c r="A43" s="38" t="s">
        <v>175</v>
      </c>
      <c r="B43" s="19">
        <v>6065.58</v>
      </c>
      <c r="C43" s="140">
        <v>9865.9499999999989</v>
      </c>
      <c r="D43" s="247">
        <f t="shared" si="15"/>
        <v>4.2917818432321328E-2</v>
      </c>
      <c r="E43" s="215">
        <f t="shared" si="16"/>
        <v>6.2349229244350803E-2</v>
      </c>
      <c r="F43" s="52">
        <f t="shared" si="21"/>
        <v>0.62654684300594488</v>
      </c>
      <c r="H43" s="19">
        <v>2138.8230000000003</v>
      </c>
      <c r="I43" s="140">
        <v>3212.357</v>
      </c>
      <c r="J43" s="247">
        <f t="shared" si="17"/>
        <v>6.3512469652023548E-2</v>
      </c>
      <c r="K43" s="215">
        <f t="shared" si="18"/>
        <v>8.7163166182800261E-2</v>
      </c>
      <c r="L43" s="52">
        <f t="shared" si="19"/>
        <v>0.50192746197324389</v>
      </c>
      <c r="N43" s="27">
        <f t="shared" si="20"/>
        <v>3.5261640271828916</v>
      </c>
      <c r="O43" s="152">
        <f t="shared" si="20"/>
        <v>3.2560037300006588</v>
      </c>
      <c r="P43" s="52">
        <f t="shared" si="7"/>
        <v>-7.6615918913468167E-2</v>
      </c>
    </row>
    <row r="44" spans="1:16" ht="20.100000000000001" customHeight="1" x14ac:dyDescent="0.25">
      <c r="A44" s="38" t="s">
        <v>165</v>
      </c>
      <c r="B44" s="19">
        <v>5333.94</v>
      </c>
      <c r="C44" s="140">
        <v>8750</v>
      </c>
      <c r="D44" s="247">
        <f t="shared" si="15"/>
        <v>3.7741002253518376E-2</v>
      </c>
      <c r="E44" s="215">
        <f t="shared" si="16"/>
        <v>5.5296829589453582E-2</v>
      </c>
      <c r="F44" s="52">
        <f t="shared" si="21"/>
        <v>0.64043840013198516</v>
      </c>
      <c r="H44" s="19">
        <v>1361.442</v>
      </c>
      <c r="I44" s="140">
        <v>2094.5660000000003</v>
      </c>
      <c r="J44" s="247">
        <f t="shared" si="17"/>
        <v>4.0428096999139351E-2</v>
      </c>
      <c r="K44" s="215">
        <f t="shared" si="18"/>
        <v>5.6833348329230919E-2</v>
      </c>
      <c r="L44" s="52">
        <f t="shared" si="19"/>
        <v>0.53849080607179756</v>
      </c>
      <c r="N44" s="27">
        <f t="shared" si="20"/>
        <v>2.5524134129742744</v>
      </c>
      <c r="O44" s="152">
        <f t="shared" si="20"/>
        <v>2.3937897142857145</v>
      </c>
      <c r="P44" s="52">
        <f t="shared" si="7"/>
        <v>-6.2146554269873922E-2</v>
      </c>
    </row>
    <row r="45" spans="1:16" ht="20.100000000000001" customHeight="1" x14ac:dyDescent="0.25">
      <c r="A45" s="38" t="s">
        <v>187</v>
      </c>
      <c r="B45" s="19">
        <v>6610.7099999999991</v>
      </c>
      <c r="C45" s="140">
        <v>6372.3899999999994</v>
      </c>
      <c r="D45" s="247">
        <f t="shared" si="15"/>
        <v>4.6774958287374144E-2</v>
      </c>
      <c r="E45" s="215">
        <f t="shared" si="16"/>
        <v>4.0271195875147207E-2</v>
      </c>
      <c r="F45" s="52">
        <f t="shared" si="21"/>
        <v>-3.6050590632473629E-2</v>
      </c>
      <c r="H45" s="19">
        <v>1458.9150000000002</v>
      </c>
      <c r="I45" s="140">
        <v>1380.135</v>
      </c>
      <c r="J45" s="247">
        <f t="shared" si="17"/>
        <v>4.3322563233321287E-2</v>
      </c>
      <c r="K45" s="215">
        <f t="shared" si="18"/>
        <v>3.7448184108957706E-2</v>
      </c>
      <c r="L45" s="52">
        <f t="shared" si="19"/>
        <v>-5.39990335283414E-2</v>
      </c>
      <c r="N45" s="27">
        <f t="shared" si="20"/>
        <v>2.2068960822665047</v>
      </c>
      <c r="O45" s="152">
        <f t="shared" si="20"/>
        <v>2.1658043528409281</v>
      </c>
      <c r="P45" s="52">
        <f t="shared" si="7"/>
        <v>-1.8619693856801345E-2</v>
      </c>
    </row>
    <row r="46" spans="1:16" ht="20.100000000000001" customHeight="1" x14ac:dyDescent="0.25">
      <c r="A46" s="38" t="s">
        <v>179</v>
      </c>
      <c r="B46" s="19">
        <v>2193.59</v>
      </c>
      <c r="C46" s="140">
        <v>2451.27</v>
      </c>
      <c r="D46" s="247">
        <f t="shared" si="15"/>
        <v>1.5521037944426707E-2</v>
      </c>
      <c r="E46" s="215">
        <f t="shared" si="16"/>
        <v>1.5491138224884559E-2</v>
      </c>
      <c r="F46" s="52">
        <f t="shared" si="21"/>
        <v>0.11746953623968008</v>
      </c>
      <c r="H46" s="19">
        <v>664.61400000000003</v>
      </c>
      <c r="I46" s="140">
        <v>731.02099999999996</v>
      </c>
      <c r="J46" s="247">
        <f t="shared" si="17"/>
        <v>1.973575022585318E-2</v>
      </c>
      <c r="K46" s="215">
        <f t="shared" si="18"/>
        <v>1.9835312484296368E-2</v>
      </c>
      <c r="L46" s="52">
        <f t="shared" si="19"/>
        <v>9.9918147977622981E-2</v>
      </c>
      <c r="N46" s="27">
        <f t="shared" si="20"/>
        <v>3.0298004640794312</v>
      </c>
      <c r="O46" s="152">
        <f t="shared" si="20"/>
        <v>2.9822133016762735</v>
      </c>
      <c r="P46" s="52">
        <f t="shared" si="7"/>
        <v>-1.5706368444833026E-2</v>
      </c>
    </row>
    <row r="47" spans="1:16" ht="20.100000000000001" customHeight="1" x14ac:dyDescent="0.25">
      <c r="A47" s="38" t="s">
        <v>181</v>
      </c>
      <c r="B47" s="19">
        <v>4856.0000000000009</v>
      </c>
      <c r="C47" s="140">
        <v>3182.2000000000003</v>
      </c>
      <c r="D47" s="247">
        <f t="shared" si="15"/>
        <v>3.4359274184390019E-2</v>
      </c>
      <c r="E47" s="215">
        <f t="shared" si="16"/>
        <v>2.0110350985092479E-2</v>
      </c>
      <c r="F47" s="52">
        <f t="shared" si="21"/>
        <v>-0.34468698517298196</v>
      </c>
      <c r="H47" s="19">
        <v>1257.289</v>
      </c>
      <c r="I47" s="140">
        <v>729.86599999999987</v>
      </c>
      <c r="J47" s="247">
        <f t="shared" si="17"/>
        <v>3.73352677880886E-2</v>
      </c>
      <c r="K47" s="215">
        <f t="shared" si="18"/>
        <v>1.9803973048193486E-2</v>
      </c>
      <c r="L47" s="52">
        <f t="shared" si="19"/>
        <v>-0.41949225675242535</v>
      </c>
      <c r="N47" s="27">
        <f t="shared" si="20"/>
        <v>2.5891453871499168</v>
      </c>
      <c r="O47" s="152">
        <f t="shared" si="20"/>
        <v>2.2935893407076859</v>
      </c>
      <c r="P47" s="52">
        <f t="shared" si="7"/>
        <v>-0.11415196995467816</v>
      </c>
    </row>
    <row r="48" spans="1:16" ht="20.100000000000001" customHeight="1" x14ac:dyDescent="0.25">
      <c r="A48" s="38" t="s">
        <v>169</v>
      </c>
      <c r="B48" s="19">
        <v>2432.4100000000003</v>
      </c>
      <c r="C48" s="140">
        <v>2104.13</v>
      </c>
      <c r="D48" s="247">
        <f t="shared" si="15"/>
        <v>1.7210840634030503E-2</v>
      </c>
      <c r="E48" s="215">
        <f t="shared" si="16"/>
        <v>1.3297339205035083E-2</v>
      </c>
      <c r="F48" s="52">
        <f t="shared" si="21"/>
        <v>-0.1349608001940463</v>
      </c>
      <c r="H48" s="19">
        <v>767.30200000000002</v>
      </c>
      <c r="I48" s="140">
        <v>686.85699999999997</v>
      </c>
      <c r="J48" s="247">
        <f t="shared" si="17"/>
        <v>2.2785076179252312E-2</v>
      </c>
      <c r="K48" s="215">
        <f t="shared" si="18"/>
        <v>1.8636979275597213E-2</v>
      </c>
      <c r="L48" s="52">
        <f t="shared" si="19"/>
        <v>-0.10484137927439267</v>
      </c>
      <c r="N48" s="27">
        <f t="shared" si="20"/>
        <v>3.1544928692120155</v>
      </c>
      <c r="O48" s="152">
        <f t="shared" si="20"/>
        <v>3.2643277744245838</v>
      </c>
      <c r="P48" s="52">
        <f t="shared" si="7"/>
        <v>3.4818561894547795E-2</v>
      </c>
    </row>
    <row r="49" spans="1:16" ht="20.100000000000001" customHeight="1" x14ac:dyDescent="0.25">
      <c r="A49" s="38" t="s">
        <v>190</v>
      </c>
      <c r="B49" s="19">
        <v>1772.93</v>
      </c>
      <c r="C49" s="140">
        <v>2191.64</v>
      </c>
      <c r="D49" s="247">
        <f t="shared" si="15"/>
        <v>1.2544602137506298E-2</v>
      </c>
      <c r="E49" s="215">
        <f t="shared" si="16"/>
        <v>1.385037069730629E-2</v>
      </c>
      <c r="F49" s="52">
        <f t="shared" si="21"/>
        <v>0.2361683766420557</v>
      </c>
      <c r="H49" s="19">
        <v>489.89699999999993</v>
      </c>
      <c r="I49" s="140">
        <v>561.19800000000009</v>
      </c>
      <c r="J49" s="247">
        <f t="shared" si="17"/>
        <v>1.4547519053758713E-2</v>
      </c>
      <c r="K49" s="215">
        <f t="shared" si="18"/>
        <v>1.5227384296158599E-2</v>
      </c>
      <c r="L49" s="52">
        <f t="shared" si="19"/>
        <v>0.14554283859668496</v>
      </c>
      <c r="N49" s="27">
        <f t="shared" si="20"/>
        <v>2.7632055411099139</v>
      </c>
      <c r="O49" s="152">
        <f t="shared" si="20"/>
        <v>2.5606303955029115</v>
      </c>
      <c r="P49" s="52">
        <f t="shared" si="7"/>
        <v>-7.3311645693078908E-2</v>
      </c>
    </row>
    <row r="50" spans="1:16" ht="20.100000000000001" customHeight="1" x14ac:dyDescent="0.25">
      <c r="A50" s="38" t="s">
        <v>191</v>
      </c>
      <c r="B50" s="19">
        <v>1886.06</v>
      </c>
      <c r="C50" s="140">
        <v>2049.21</v>
      </c>
      <c r="D50" s="247">
        <f t="shared" si="15"/>
        <v>1.3345068506633159E-2</v>
      </c>
      <c r="E50" s="215">
        <f t="shared" si="16"/>
        <v>1.2950264704343335E-2</v>
      </c>
      <c r="F50" s="52">
        <f t="shared" si="21"/>
        <v>8.6503080495848539E-2</v>
      </c>
      <c r="H50" s="19">
        <v>435.22999999999996</v>
      </c>
      <c r="I50" s="140">
        <v>478.72300000000001</v>
      </c>
      <c r="J50" s="247">
        <f t="shared" si="17"/>
        <v>1.2924179404583831E-2</v>
      </c>
      <c r="K50" s="215">
        <f t="shared" si="18"/>
        <v>1.2989531488725784E-2</v>
      </c>
      <c r="L50" s="52">
        <f t="shared" si="19"/>
        <v>9.9931070928015203E-2</v>
      </c>
      <c r="N50" s="27">
        <f t="shared" si="20"/>
        <v>2.3076148160715988</v>
      </c>
      <c r="O50" s="152">
        <f t="shared" si="20"/>
        <v>2.3361344127737032</v>
      </c>
      <c r="P50" s="52">
        <f t="shared" si="7"/>
        <v>1.235890691266019E-2</v>
      </c>
    </row>
    <row r="51" spans="1:16" ht="20.100000000000001" customHeight="1" x14ac:dyDescent="0.25">
      <c r="A51" s="38" t="s">
        <v>174</v>
      </c>
      <c r="B51" s="19">
        <v>1818.8700000000003</v>
      </c>
      <c r="C51" s="140">
        <v>1526.05</v>
      </c>
      <c r="D51" s="247">
        <f t="shared" si="15"/>
        <v>1.2869656720708705E-2</v>
      </c>
      <c r="E51" s="215">
        <f t="shared" si="16"/>
        <v>9.6440830622840732E-3</v>
      </c>
      <c r="F51" s="52">
        <f t="shared" si="21"/>
        <v>-0.16099006526029916</v>
      </c>
      <c r="H51" s="19">
        <v>485.05</v>
      </c>
      <c r="I51" s="140">
        <v>434.39699999999999</v>
      </c>
      <c r="J51" s="247">
        <f t="shared" si="17"/>
        <v>1.4403587115303144E-2</v>
      </c>
      <c r="K51" s="215">
        <f t="shared" si="18"/>
        <v>1.1786802618858953E-2</v>
      </c>
      <c r="L51" s="52">
        <f t="shared" si="19"/>
        <v>-0.10442840944232558</v>
      </c>
      <c r="N51" s="27">
        <f t="shared" si="20"/>
        <v>2.666765629209344</v>
      </c>
      <c r="O51" s="152">
        <f t="shared" si="20"/>
        <v>2.8465450018020375</v>
      </c>
      <c r="P51" s="52">
        <f t="shared" si="7"/>
        <v>6.7414762896128744E-2</v>
      </c>
    </row>
    <row r="52" spans="1:16" ht="20.100000000000001" customHeight="1" x14ac:dyDescent="0.25">
      <c r="A52" s="38" t="s">
        <v>178</v>
      </c>
      <c r="B52" s="19">
        <v>1597.4699999999998</v>
      </c>
      <c r="C52" s="140">
        <v>1262.2900000000002</v>
      </c>
      <c r="D52" s="247">
        <f t="shared" si="15"/>
        <v>1.1303111559171644E-2</v>
      </c>
      <c r="E52" s="215">
        <f t="shared" si="16"/>
        <v>7.9772154311395851E-3</v>
      </c>
      <c r="F52" s="52">
        <f t="shared" si="21"/>
        <v>-0.20981927673133119</v>
      </c>
      <c r="H52" s="19">
        <v>473.31399999999996</v>
      </c>
      <c r="I52" s="140">
        <v>390.38499999999999</v>
      </c>
      <c r="J52" s="247">
        <f t="shared" si="17"/>
        <v>1.4055085933187489E-2</v>
      </c>
      <c r="K52" s="215">
        <f t="shared" si="18"/>
        <v>1.0592593734218357E-2</v>
      </c>
      <c r="L52" s="52">
        <f t="shared" si="19"/>
        <v>-0.17520926911099183</v>
      </c>
      <c r="N52" s="27">
        <f t="shared" si="20"/>
        <v>2.9628975818012231</v>
      </c>
      <c r="O52" s="152">
        <f t="shared" si="20"/>
        <v>3.0926728406309163</v>
      </c>
      <c r="P52" s="52">
        <f t="shared" si="7"/>
        <v>4.3800116354612374E-2</v>
      </c>
    </row>
    <row r="53" spans="1:16" ht="20.100000000000001" customHeight="1" x14ac:dyDescent="0.25">
      <c r="A53" s="38" t="s">
        <v>192</v>
      </c>
      <c r="B53" s="19">
        <v>65.290000000000006</v>
      </c>
      <c r="C53" s="140">
        <v>1464.35</v>
      </c>
      <c r="D53" s="247">
        <f t="shared" si="15"/>
        <v>4.6196808309283854E-4</v>
      </c>
      <c r="E53" s="215">
        <f t="shared" si="16"/>
        <v>9.2541614182075817E-3</v>
      </c>
      <c r="F53" s="52">
        <f t="shared" si="21"/>
        <v>21.428396385357633</v>
      </c>
      <c r="H53" s="19">
        <v>36.893999999999998</v>
      </c>
      <c r="I53" s="140">
        <v>255.06700000000001</v>
      </c>
      <c r="J53" s="247">
        <f t="shared" si="17"/>
        <v>1.0955694114668472E-3</v>
      </c>
      <c r="K53" s="215">
        <f t="shared" si="18"/>
        <v>6.92091424108476E-3</v>
      </c>
      <c r="L53" s="52">
        <f t="shared" si="19"/>
        <v>5.9135089716485068</v>
      </c>
      <c r="N53" s="27">
        <f t="shared" si="20"/>
        <v>5.6507887884821564</v>
      </c>
      <c r="O53" s="152">
        <f t="shared" si="20"/>
        <v>1.7418445043876125</v>
      </c>
      <c r="P53" s="52">
        <f t="shared" si="7"/>
        <v>-0.69175197134637822</v>
      </c>
    </row>
    <row r="54" spans="1:16" ht="20.100000000000001" customHeight="1" x14ac:dyDescent="0.25">
      <c r="A54" s="38" t="s">
        <v>189</v>
      </c>
      <c r="B54" s="19">
        <v>1083.9000000000001</v>
      </c>
      <c r="C54" s="140">
        <v>697.95</v>
      </c>
      <c r="D54" s="247">
        <f t="shared" si="15"/>
        <v>7.669278683785077E-3</v>
      </c>
      <c r="E54" s="215">
        <f t="shared" si="16"/>
        <v>4.410791109938186E-3</v>
      </c>
      <c r="F54" s="52">
        <f t="shared" si="21"/>
        <v>-0.35607528369775809</v>
      </c>
      <c r="H54" s="19">
        <v>283.952</v>
      </c>
      <c r="I54" s="140">
        <v>193.95600000000002</v>
      </c>
      <c r="J54" s="247">
        <f t="shared" si="17"/>
        <v>8.4319706598588971E-3</v>
      </c>
      <c r="K54" s="215">
        <f t="shared" si="18"/>
        <v>5.2627460335670073E-3</v>
      </c>
      <c r="L54" s="52">
        <f t="shared" si="19"/>
        <v>-0.31694089141826781</v>
      </c>
      <c r="N54" s="27">
        <f t="shared" si="20"/>
        <v>2.6197250668880887</v>
      </c>
      <c r="O54" s="152">
        <f t="shared" si="20"/>
        <v>2.7789383193638511</v>
      </c>
      <c r="P54" s="52">
        <f t="shared" si="7"/>
        <v>6.0774794457682579E-2</v>
      </c>
    </row>
    <row r="55" spans="1:16" ht="20.100000000000001" customHeight="1" x14ac:dyDescent="0.25">
      <c r="A55" s="38" t="s">
        <v>194</v>
      </c>
      <c r="B55" s="19">
        <v>127.24000000000001</v>
      </c>
      <c r="C55" s="140">
        <v>299.83</v>
      </c>
      <c r="D55" s="247">
        <f t="shared" si="15"/>
        <v>9.0030355173430503E-4</v>
      </c>
      <c r="E55" s="215">
        <f t="shared" si="16"/>
        <v>1.8948169618063847E-3</v>
      </c>
      <c r="F55" s="52">
        <f t="shared" si="21"/>
        <v>1.3564130776485379</v>
      </c>
      <c r="H55" s="19">
        <v>40.164999999999999</v>
      </c>
      <c r="I55" s="140">
        <v>99.214000000000013</v>
      </c>
      <c r="J55" s="247">
        <f t="shared" si="17"/>
        <v>1.1927019410084543E-3</v>
      </c>
      <c r="K55" s="215">
        <f t="shared" si="18"/>
        <v>2.6920439943818033E-3</v>
      </c>
      <c r="L55" s="52">
        <f t="shared" si="19"/>
        <v>1.4701605875762485</v>
      </c>
      <c r="N55" s="27">
        <f t="shared" ref="N55:N56" si="22">(H55/B55)*10</f>
        <v>3.1566331342345171</v>
      </c>
      <c r="O55" s="152">
        <f t="shared" ref="O55:O56" si="23">(I55/C55)*10</f>
        <v>3.3090084381149327</v>
      </c>
      <c r="P55" s="52">
        <f t="shared" ref="P55:P56" si="24">(O55-N55)/N55</f>
        <v>4.8271464373818219E-2</v>
      </c>
    </row>
    <row r="56" spans="1:16" ht="20.100000000000001" customHeight="1" x14ac:dyDescent="0.25">
      <c r="A56" s="38" t="s">
        <v>186</v>
      </c>
      <c r="B56" s="19">
        <v>112.17000000000003</v>
      </c>
      <c r="C56" s="140">
        <v>287.08999999999997</v>
      </c>
      <c r="D56" s="247">
        <f t="shared" si="15"/>
        <v>7.9367376138036007E-4</v>
      </c>
      <c r="E56" s="215">
        <f t="shared" si="16"/>
        <v>1.8143047779241403E-3</v>
      </c>
      <c r="F56" s="52">
        <f t="shared" si="21"/>
        <v>1.5594187394133896</v>
      </c>
      <c r="H56" s="19">
        <v>44.784999999999997</v>
      </c>
      <c r="I56" s="140">
        <v>92.027000000000015</v>
      </c>
      <c r="J56" s="247">
        <f t="shared" si="17"/>
        <v>1.3298931016572544E-3</v>
      </c>
      <c r="K56" s="215">
        <f t="shared" si="18"/>
        <v>2.497034014060256E-3</v>
      </c>
      <c r="L56" s="52">
        <f t="shared" ref="L56:L57" si="25">(I56-H56)/H56</f>
        <v>1.0548621190130629</v>
      </c>
      <c r="N56" s="27">
        <f t="shared" si="22"/>
        <v>3.9926005170722996</v>
      </c>
      <c r="O56" s="152">
        <f t="shared" si="23"/>
        <v>3.2055104671009098</v>
      </c>
      <c r="P56" s="52">
        <f t="shared" si="24"/>
        <v>-0.19713719081230505</v>
      </c>
    </row>
    <row r="57" spans="1:16" ht="20.100000000000001" customHeight="1" x14ac:dyDescent="0.25">
      <c r="A57" s="38" t="s">
        <v>180</v>
      </c>
      <c r="B57" s="19">
        <v>392.88000000000005</v>
      </c>
      <c r="C57" s="140">
        <v>231.73</v>
      </c>
      <c r="D57" s="247">
        <f t="shared" si="15"/>
        <v>2.7798747202560027E-3</v>
      </c>
      <c r="E57" s="215">
        <f t="shared" si="16"/>
        <v>1.4644496366587518E-3</v>
      </c>
      <c r="F57" s="52">
        <f t="shared" si="21"/>
        <v>-0.410176135206679</v>
      </c>
      <c r="H57" s="19">
        <v>98.760999999999996</v>
      </c>
      <c r="I57" s="140">
        <v>78.869</v>
      </c>
      <c r="J57" s="247">
        <f t="shared" si="17"/>
        <v>2.9327134668476525E-3</v>
      </c>
      <c r="K57" s="215">
        <f t="shared" si="18"/>
        <v>2.1400086458856454E-3</v>
      </c>
      <c r="L57" s="52">
        <f t="shared" si="25"/>
        <v>-0.20141553852229116</v>
      </c>
      <c r="N57" s="27">
        <f t="shared" ref="N57:N58" si="26">(H57/B57)*10</f>
        <v>2.5137701079209935</v>
      </c>
      <c r="O57" s="152">
        <f t="shared" ref="O57:O58" si="27">(I57/C57)*10</f>
        <v>3.4034868165537482</v>
      </c>
      <c r="P57" s="52">
        <f t="shared" ref="P57:P58" si="28">(O57-N57)/N57</f>
        <v>0.35393718217478221</v>
      </c>
    </row>
    <row r="58" spans="1:16" ht="20.100000000000001" customHeight="1" x14ac:dyDescent="0.25">
      <c r="A58" s="38" t="s">
        <v>188</v>
      </c>
      <c r="B58" s="19">
        <v>311.56000000000006</v>
      </c>
      <c r="C58" s="140">
        <v>287.31</v>
      </c>
      <c r="D58" s="247">
        <f t="shared" si="15"/>
        <v>2.2044842390627171E-3</v>
      </c>
      <c r="E58" s="215">
        <f t="shared" si="16"/>
        <v>1.815695098210961E-3</v>
      </c>
      <c r="F58" s="52">
        <f t="shared" si="21"/>
        <v>-7.7834125048144992E-2</v>
      </c>
      <c r="H58" s="19">
        <v>85.641000000000005</v>
      </c>
      <c r="I58" s="140">
        <v>74.47499999999998</v>
      </c>
      <c r="J58" s="247">
        <f t="shared" si="17"/>
        <v>2.5431143266501943E-3</v>
      </c>
      <c r="K58" s="215">
        <f t="shared" si="18"/>
        <v>2.0207831201401487E-3</v>
      </c>
      <c r="L58" s="52">
        <f t="shared" si="19"/>
        <v>-0.1303814761621189</v>
      </c>
      <c r="N58" s="27">
        <f t="shared" si="26"/>
        <v>2.7487803312363583</v>
      </c>
      <c r="O58" s="152">
        <f t="shared" si="27"/>
        <v>2.5921478542341019</v>
      </c>
      <c r="P58" s="52">
        <f t="shared" si="28"/>
        <v>-5.6982537026451154E-2</v>
      </c>
    </row>
    <row r="59" spans="1:16" ht="20.100000000000001" customHeight="1" x14ac:dyDescent="0.25">
      <c r="A59" s="38" t="s">
        <v>193</v>
      </c>
      <c r="B59" s="19">
        <v>225.23000000000002</v>
      </c>
      <c r="C59" s="140">
        <v>271.67</v>
      </c>
      <c r="D59" s="247">
        <f t="shared" ref="D59" si="29">B59/$B$62</f>
        <v>1.5936448361923729E-3</v>
      </c>
      <c r="E59" s="215">
        <f t="shared" ref="E59" si="30">C59/$C$62</f>
        <v>1.7168559650933548E-3</v>
      </c>
      <c r="F59" s="52">
        <f t="shared" si="21"/>
        <v>0.20618922878834967</v>
      </c>
      <c r="H59" s="19">
        <v>55.362000000000002</v>
      </c>
      <c r="I59" s="140">
        <v>56.346000000000004</v>
      </c>
      <c r="J59" s="247">
        <f t="shared" ref="J59:J60" si="31">H59/$H$62</f>
        <v>1.6439777133850381E-3</v>
      </c>
      <c r="K59" s="215">
        <f t="shared" ref="K59:K60" si="32">I59/$I$62</f>
        <v>1.5288760750240599E-3</v>
      </c>
      <c r="L59" s="52">
        <f t="shared" si="19"/>
        <v>1.7773924352443946E-2</v>
      </c>
      <c r="N59" s="27">
        <f t="shared" ref="N59:N60" si="33">(H59/B59)*10</f>
        <v>2.4580206899613728</v>
      </c>
      <c r="O59" s="152">
        <f t="shared" ref="O59:O60" si="34">(I59/C59)*10</f>
        <v>2.0740604409761842</v>
      </c>
      <c r="P59" s="52">
        <f t="shared" ref="P59:P60" si="35">(O59-N59)/N59</f>
        <v>-0.1562070858692497</v>
      </c>
    </row>
    <row r="60" spans="1:16" ht="20.100000000000001" customHeight="1" x14ac:dyDescent="0.25">
      <c r="A60" s="38" t="s">
        <v>215</v>
      </c>
      <c r="B60" s="19">
        <v>25.05</v>
      </c>
      <c r="C60" s="140">
        <v>70.3</v>
      </c>
      <c r="D60" s="247">
        <f t="shared" si="15"/>
        <v>1.7724460838529032E-4</v>
      </c>
      <c r="E60" s="215">
        <f t="shared" si="16"/>
        <v>4.4427052801583849E-4</v>
      </c>
      <c r="F60" s="52">
        <f t="shared" si="21"/>
        <v>1.8063872255489022</v>
      </c>
      <c r="H60" s="19">
        <v>10.516</v>
      </c>
      <c r="I60" s="140">
        <v>23.661999999999999</v>
      </c>
      <c r="J60" s="247">
        <f t="shared" si="31"/>
        <v>3.1227321328631662E-4</v>
      </c>
      <c r="K60" s="215">
        <f t="shared" si="32"/>
        <v>6.4203786758987866E-4</v>
      </c>
      <c r="L60" s="52">
        <f t="shared" si="19"/>
        <v>1.2500950931913275</v>
      </c>
      <c r="N60" s="27">
        <f t="shared" si="33"/>
        <v>4.198003992015968</v>
      </c>
      <c r="O60" s="152">
        <f t="shared" si="34"/>
        <v>3.365860597439545</v>
      </c>
      <c r="P60" s="52">
        <f t="shared" si="35"/>
        <v>-0.19822358343609162</v>
      </c>
    </row>
    <row r="61" spans="1:16" ht="20.100000000000001" customHeight="1" thickBot="1" x14ac:dyDescent="0.3">
      <c r="A61" s="8" t="s">
        <v>17</v>
      </c>
      <c r="B61" s="19">
        <f>B62-SUM(B39:B60)</f>
        <v>77.540000000008149</v>
      </c>
      <c r="C61" s="140">
        <f>C62-SUM(C39:C60)</f>
        <v>88.739999999961583</v>
      </c>
      <c r="D61" s="247">
        <f t="shared" si="15"/>
        <v>5.4864458819149121E-4</v>
      </c>
      <c r="E61" s="215">
        <f t="shared" si="16"/>
        <v>5.6080464660182702E-4</v>
      </c>
      <c r="F61" s="52">
        <f t="shared" si="21"/>
        <v>0.1444415785394926</v>
      </c>
      <c r="H61" s="19">
        <f>H62-SUM(H39:H60)</f>
        <v>25.058999999986554</v>
      </c>
      <c r="I61" s="140">
        <f>I62-SUM(I39:I60)</f>
        <v>28.88300000000163</v>
      </c>
      <c r="J61" s="247">
        <f t="shared" si="17"/>
        <v>7.4412841876546299E-4</v>
      </c>
      <c r="K61" s="215">
        <f t="shared" si="18"/>
        <v>7.8370297225929819E-4</v>
      </c>
      <c r="L61" s="52">
        <f t="shared" si="19"/>
        <v>0.15259986432088782</v>
      </c>
      <c r="N61" s="27">
        <f t="shared" si="20"/>
        <v>3.2317513541377254</v>
      </c>
      <c r="O61" s="152">
        <f t="shared" si="20"/>
        <v>3.254789272032244</v>
      </c>
      <c r="P61" s="52">
        <f t="shared" si="7"/>
        <v>7.1286170778647089E-3</v>
      </c>
    </row>
    <row r="62" spans="1:16" ht="26.25" customHeight="1" thickBot="1" x14ac:dyDescent="0.3">
      <c r="A62" s="12" t="s">
        <v>18</v>
      </c>
      <c r="B62" s="17">
        <v>141330.10999999999</v>
      </c>
      <c r="C62" s="145">
        <v>158236.92000000001</v>
      </c>
      <c r="D62" s="253">
        <f>SUM(D39:D61)</f>
        <v>1.0000000000000004</v>
      </c>
      <c r="E62" s="254">
        <f>SUM(E39:E61)</f>
        <v>0.99999999999999956</v>
      </c>
      <c r="F62" s="57">
        <f t="shared" si="21"/>
        <v>0.11962638393191675</v>
      </c>
      <c r="G62" s="1"/>
      <c r="H62" s="17">
        <v>33675.638999999996</v>
      </c>
      <c r="I62" s="145">
        <v>36854.52399999999</v>
      </c>
      <c r="J62" s="253">
        <f>SUM(J39:J61)</f>
        <v>0.99999999999999944</v>
      </c>
      <c r="K62" s="254">
        <f>SUM(K39:K61)</f>
        <v>1.0000000000000004</v>
      </c>
      <c r="L62" s="57">
        <f t="shared" si="19"/>
        <v>9.4397169419710047E-2</v>
      </c>
      <c r="M62" s="1"/>
      <c r="N62" s="29">
        <f t="shared" si="20"/>
        <v>2.3827646493730175</v>
      </c>
      <c r="O62" s="146">
        <f t="shared" si="20"/>
        <v>2.3290723808324874</v>
      </c>
      <c r="P62" s="57">
        <f t="shared" si="7"/>
        <v>-2.2533601274745404E-2</v>
      </c>
    </row>
    <row r="63" spans="1:16" x14ac:dyDescent="0.25">
      <c r="C63" s="2"/>
      <c r="D63" s="2"/>
      <c r="E63" s="2"/>
      <c r="F63" s="2"/>
      <c r="G63" s="2"/>
      <c r="H63" s="2"/>
      <c r="I63" s="2"/>
      <c r="J63" s="2"/>
    </row>
    <row r="64" spans="1:16" ht="15.75" thickBot="1" x14ac:dyDescent="0.3"/>
    <row r="65" spans="1:16" x14ac:dyDescent="0.25">
      <c r="A65" s="373" t="s">
        <v>15</v>
      </c>
      <c r="B65" s="367" t="s">
        <v>1</v>
      </c>
      <c r="C65" s="359"/>
      <c r="D65" s="367" t="s">
        <v>104</v>
      </c>
      <c r="E65" s="359"/>
      <c r="F65" s="130" t="s">
        <v>0</v>
      </c>
      <c r="H65" s="376" t="s">
        <v>19</v>
      </c>
      <c r="I65" s="377"/>
      <c r="J65" s="367" t="s">
        <v>104</v>
      </c>
      <c r="K65" s="360"/>
      <c r="L65" s="130" t="s">
        <v>0</v>
      </c>
      <c r="N65" s="358" t="s">
        <v>22</v>
      </c>
      <c r="O65" s="359"/>
      <c r="P65" s="130" t="s">
        <v>0</v>
      </c>
    </row>
    <row r="66" spans="1:16" x14ac:dyDescent="0.25">
      <c r="A66" s="374"/>
      <c r="B66" s="368" t="str">
        <f>B5</f>
        <v>jan-nov</v>
      </c>
      <c r="C66" s="362"/>
      <c r="D66" s="368" t="str">
        <f>B5</f>
        <v>jan-nov</v>
      </c>
      <c r="E66" s="362"/>
      <c r="F66" s="131" t="str">
        <f>F37</f>
        <v>2024/2023</v>
      </c>
      <c r="H66" s="356" t="str">
        <f>B5</f>
        <v>jan-nov</v>
      </c>
      <c r="I66" s="362"/>
      <c r="J66" s="368" t="str">
        <f>B5</f>
        <v>jan-nov</v>
      </c>
      <c r="K66" s="357"/>
      <c r="L66" s="131" t="str">
        <f>L37</f>
        <v>2024/2023</v>
      </c>
      <c r="N66" s="356" t="str">
        <f>B5</f>
        <v>jan-nov</v>
      </c>
      <c r="O66" s="357"/>
      <c r="P66" s="131" t="str">
        <f>P37</f>
        <v>2024/2023</v>
      </c>
    </row>
    <row r="67" spans="1:16" ht="19.5" customHeight="1" thickBot="1" x14ac:dyDescent="0.3">
      <c r="A67" s="375"/>
      <c r="B67" s="99">
        <f>B6</f>
        <v>2023</v>
      </c>
      <c r="C67" s="134">
        <f>C6</f>
        <v>2024</v>
      </c>
      <c r="D67" s="99">
        <f>B6</f>
        <v>2023</v>
      </c>
      <c r="E67" s="134">
        <f>C6</f>
        <v>2024</v>
      </c>
      <c r="F67" s="132" t="s">
        <v>1</v>
      </c>
      <c r="H67" s="25">
        <f>B6</f>
        <v>2023</v>
      </c>
      <c r="I67" s="134">
        <f>C6</f>
        <v>2024</v>
      </c>
      <c r="J67" s="99">
        <f>B6</f>
        <v>2023</v>
      </c>
      <c r="K67" s="134">
        <f>C6</f>
        <v>2024</v>
      </c>
      <c r="L67" s="259">
        <v>1000</v>
      </c>
      <c r="N67" s="25">
        <f>B6</f>
        <v>2023</v>
      </c>
      <c r="O67" s="134">
        <f>C6</f>
        <v>2024</v>
      </c>
      <c r="P67" s="132"/>
    </row>
    <row r="68" spans="1:16" ht="20.100000000000001" customHeight="1" x14ac:dyDescent="0.25">
      <c r="A68" s="38" t="s">
        <v>161</v>
      </c>
      <c r="B68" s="39">
        <v>58983.689999999995</v>
      </c>
      <c r="C68" s="147">
        <v>63746.520000000004</v>
      </c>
      <c r="D68" s="247">
        <f>B68/$B$96</f>
        <v>0.32408565677717782</v>
      </c>
      <c r="E68" s="246">
        <f>C68/$C$96</f>
        <v>0.24036448711355438</v>
      </c>
      <c r="F68" s="61">
        <f t="shared" ref="F68:F94" si="36">(C68-B68)/B68</f>
        <v>8.0748254305554795E-2</v>
      </c>
      <c r="H68" s="19">
        <v>17925.418000000001</v>
      </c>
      <c r="I68" s="147">
        <v>19123.746999999999</v>
      </c>
      <c r="J68" s="245">
        <f>H68/$H$96</f>
        <v>0.35245245148804216</v>
      </c>
      <c r="K68" s="246">
        <f>I68/$I$96</f>
        <v>0.27694195443436503</v>
      </c>
      <c r="L68" s="61">
        <f t="shared" ref="L68:L96" si="37">(I68-H68)/H68</f>
        <v>6.6850826016999876E-2</v>
      </c>
      <c r="N68" s="41">
        <f t="shared" ref="N68:O96" si="38">(H68/B68)*10</f>
        <v>3.0390465567684903</v>
      </c>
      <c r="O68" s="149">
        <f t="shared" si="38"/>
        <v>2.999967213896539</v>
      </c>
      <c r="P68" s="61">
        <f t="shared" si="7"/>
        <v>-1.2859080024593504E-2</v>
      </c>
    </row>
    <row r="69" spans="1:16" ht="20.100000000000001" customHeight="1" x14ac:dyDescent="0.25">
      <c r="A69" s="38" t="s">
        <v>171</v>
      </c>
      <c r="B69" s="19">
        <v>23943.570000000003</v>
      </c>
      <c r="C69" s="140">
        <v>85600.53</v>
      </c>
      <c r="D69" s="247">
        <f t="shared" ref="D69:D95" si="39">B69/$B$96</f>
        <v>0.13155785284101984</v>
      </c>
      <c r="E69" s="215">
        <f t="shared" ref="E69:E95" si="40">C69/$C$96</f>
        <v>0.32276785446638379</v>
      </c>
      <c r="F69" s="52">
        <f t="shared" si="36"/>
        <v>2.5750946913931374</v>
      </c>
      <c r="H69" s="19">
        <v>4482.3040000000001</v>
      </c>
      <c r="I69" s="140">
        <v>16506.764000000003</v>
      </c>
      <c r="J69" s="214">
        <f t="shared" ref="J69:J96" si="41">H69/$H$96</f>
        <v>8.8131782093709463E-2</v>
      </c>
      <c r="K69" s="215">
        <f t="shared" ref="K69:K96" si="42">I69/$I$96</f>
        <v>0.23904392186043968</v>
      </c>
      <c r="L69" s="52">
        <f t="shared" si="37"/>
        <v>2.6826516006054035</v>
      </c>
      <c r="N69" s="40">
        <f t="shared" si="38"/>
        <v>1.8720282731438962</v>
      </c>
      <c r="O69" s="143">
        <f t="shared" si="38"/>
        <v>1.9283483408338715</v>
      </c>
      <c r="P69" s="52">
        <f t="shared" si="7"/>
        <v>3.0085051864836981E-2</v>
      </c>
    </row>
    <row r="70" spans="1:16" ht="20.100000000000001" customHeight="1" x14ac:dyDescent="0.25">
      <c r="A70" s="38" t="s">
        <v>163</v>
      </c>
      <c r="B70" s="19">
        <v>28024.06</v>
      </c>
      <c r="C70" s="140">
        <v>38737.97</v>
      </c>
      <c r="D70" s="247">
        <f t="shared" si="39"/>
        <v>0.15397808937797958</v>
      </c>
      <c r="E70" s="215">
        <f t="shared" si="40"/>
        <v>0.14606651925266281</v>
      </c>
      <c r="F70" s="52">
        <f t="shared" si="36"/>
        <v>0.38231112836612535</v>
      </c>
      <c r="H70" s="19">
        <v>6744.8020000000006</v>
      </c>
      <c r="I70" s="140">
        <v>9525.9569999999985</v>
      </c>
      <c r="J70" s="214">
        <f t="shared" si="41"/>
        <v>0.13261738162543546</v>
      </c>
      <c r="K70" s="215">
        <f t="shared" si="42"/>
        <v>0.13795084977006442</v>
      </c>
      <c r="L70" s="52">
        <f t="shared" si="37"/>
        <v>0.4123404956883831</v>
      </c>
      <c r="N70" s="40">
        <f t="shared" si="38"/>
        <v>2.4067897371044737</v>
      </c>
      <c r="O70" s="143">
        <f t="shared" si="38"/>
        <v>2.4590749076422949</v>
      </c>
      <c r="P70" s="52">
        <f t="shared" si="7"/>
        <v>2.1724029204447087E-2</v>
      </c>
    </row>
    <row r="71" spans="1:16" ht="20.100000000000001" customHeight="1" x14ac:dyDescent="0.25">
      <c r="A71" s="38" t="s">
        <v>164</v>
      </c>
      <c r="B71" s="19">
        <v>20583.800000000003</v>
      </c>
      <c r="C71" s="140">
        <v>22938.750000000007</v>
      </c>
      <c r="D71" s="247">
        <f t="shared" si="39"/>
        <v>0.11309760955901665</v>
      </c>
      <c r="E71" s="215">
        <f t="shared" si="40"/>
        <v>8.6493519627048612E-2</v>
      </c>
      <c r="F71" s="52">
        <f t="shared" si="36"/>
        <v>0.11440793245173408</v>
      </c>
      <c r="H71" s="19">
        <v>6078.6140000000014</v>
      </c>
      <c r="I71" s="140">
        <v>6631.5079999999998</v>
      </c>
      <c r="J71" s="214">
        <f t="shared" si="41"/>
        <v>0.11951868603284645</v>
      </c>
      <c r="K71" s="215">
        <f t="shared" si="42"/>
        <v>9.6034672826780604E-2</v>
      </c>
      <c r="L71" s="52">
        <f t="shared" si="37"/>
        <v>9.0957247819979728E-2</v>
      </c>
      <c r="N71" s="40">
        <f t="shared" si="38"/>
        <v>2.9531058405153572</v>
      </c>
      <c r="O71" s="143">
        <f t="shared" si="38"/>
        <v>2.8909631082774774</v>
      </c>
      <c r="P71" s="52">
        <f t="shared" si="7"/>
        <v>-2.104317812971954E-2</v>
      </c>
    </row>
    <row r="72" spans="1:16" ht="20.100000000000001" customHeight="1" x14ac:dyDescent="0.25">
      <c r="A72" s="38" t="s">
        <v>166</v>
      </c>
      <c r="B72" s="19">
        <v>13775.75</v>
      </c>
      <c r="C72" s="140">
        <v>13486.68</v>
      </c>
      <c r="D72" s="247">
        <f t="shared" si="39"/>
        <v>7.5690805142035161E-2</v>
      </c>
      <c r="E72" s="215">
        <f t="shared" si="40"/>
        <v>5.0853268869651733E-2</v>
      </c>
      <c r="F72" s="52">
        <f t="shared" si="36"/>
        <v>-2.0983975464130788E-2</v>
      </c>
      <c r="H72" s="19">
        <v>4958.994999999999</v>
      </c>
      <c r="I72" s="140">
        <v>5049.9480000000003</v>
      </c>
      <c r="J72" s="214">
        <f t="shared" si="41"/>
        <v>9.7504557197324121E-2</v>
      </c>
      <c r="K72" s="215">
        <f t="shared" si="42"/>
        <v>7.3131194891456835E-2</v>
      </c>
      <c r="L72" s="52">
        <f t="shared" si="37"/>
        <v>1.8341014661237078E-2</v>
      </c>
      <c r="N72" s="40">
        <f t="shared" si="38"/>
        <v>3.5998003738453432</v>
      </c>
      <c r="O72" s="143">
        <f t="shared" si="38"/>
        <v>3.7443966936266007</v>
      </c>
      <c r="P72" s="52">
        <f t="shared" ref="P72:P78" si="43">(O72-N72)/N72</f>
        <v>4.0167871760843826E-2</v>
      </c>
    </row>
    <row r="73" spans="1:16" ht="20.100000000000001" customHeight="1" x14ac:dyDescent="0.25">
      <c r="A73" s="38" t="s">
        <v>172</v>
      </c>
      <c r="B73" s="19">
        <v>6815.2800000000007</v>
      </c>
      <c r="C73" s="140">
        <v>6224.73</v>
      </c>
      <c r="D73" s="247">
        <f t="shared" si="39"/>
        <v>3.7446529624042935E-2</v>
      </c>
      <c r="E73" s="215">
        <f t="shared" si="40"/>
        <v>2.3471148446540378E-2</v>
      </c>
      <c r="F73" s="52">
        <f t="shared" si="36"/>
        <v>-8.6650878613938248E-2</v>
      </c>
      <c r="H73" s="19">
        <v>2139.5819999999999</v>
      </c>
      <c r="I73" s="140">
        <v>1971.8440000000001</v>
      </c>
      <c r="J73" s="214">
        <f t="shared" si="41"/>
        <v>4.2068805372331521E-2</v>
      </c>
      <c r="K73" s="215">
        <f t="shared" si="42"/>
        <v>2.8555404503085934E-2</v>
      </c>
      <c r="L73" s="52">
        <f t="shared" si="37"/>
        <v>-7.8397556158165405E-2</v>
      </c>
      <c r="N73" s="40">
        <f t="shared" si="38"/>
        <v>3.1393897242666475</v>
      </c>
      <c r="O73" s="143">
        <f t="shared" si="38"/>
        <v>3.1677582802788233</v>
      </c>
      <c r="P73" s="52">
        <f t="shared" si="43"/>
        <v>9.0363282369482229E-3</v>
      </c>
    </row>
    <row r="74" spans="1:16" ht="20.100000000000001" customHeight="1" x14ac:dyDescent="0.25">
      <c r="A74" s="38" t="s">
        <v>177</v>
      </c>
      <c r="B74" s="19">
        <v>1865.26</v>
      </c>
      <c r="C74" s="140">
        <v>3001.12</v>
      </c>
      <c r="D74" s="247">
        <f t="shared" si="39"/>
        <v>1.0248663862165944E-2</v>
      </c>
      <c r="E74" s="215">
        <f t="shared" si="40"/>
        <v>1.1316110582447955E-2</v>
      </c>
      <c r="F74" s="52">
        <f t="shared" si="36"/>
        <v>0.60895531990178309</v>
      </c>
      <c r="H74" s="19">
        <v>767.73399999999992</v>
      </c>
      <c r="I74" s="140">
        <v>1464.905</v>
      </c>
      <c r="J74" s="214">
        <f t="shared" si="41"/>
        <v>1.5095309375252533E-2</v>
      </c>
      <c r="K74" s="215">
        <f t="shared" si="42"/>
        <v>2.1214129938064621E-2</v>
      </c>
      <c r="L74" s="52">
        <f t="shared" si="37"/>
        <v>0.9080892600822682</v>
      </c>
      <c r="N74" s="40">
        <f t="shared" si="38"/>
        <v>4.1159623859408336</v>
      </c>
      <c r="O74" s="143">
        <f t="shared" si="38"/>
        <v>4.8811943541077998</v>
      </c>
      <c r="P74" s="52">
        <f t="shared" si="43"/>
        <v>0.185918114990754</v>
      </c>
    </row>
    <row r="75" spans="1:16" ht="20.100000000000001" customHeight="1" x14ac:dyDescent="0.25">
      <c r="A75" s="38" t="s">
        <v>183</v>
      </c>
      <c r="B75" s="19">
        <v>4176.3499999999995</v>
      </c>
      <c r="C75" s="140">
        <v>5088.7300000000005</v>
      </c>
      <c r="D75" s="247">
        <f t="shared" si="39"/>
        <v>2.2946938936532567E-2</v>
      </c>
      <c r="E75" s="215">
        <f t="shared" si="40"/>
        <v>1.9187713721617393E-2</v>
      </c>
      <c r="F75" s="52">
        <f t="shared" si="36"/>
        <v>0.21846349084727121</v>
      </c>
      <c r="H75" s="19">
        <v>1244.4009999999998</v>
      </c>
      <c r="I75" s="140">
        <v>1443.8530000000001</v>
      </c>
      <c r="J75" s="214">
        <f t="shared" si="41"/>
        <v>2.4467612587007515E-2</v>
      </c>
      <c r="K75" s="215">
        <f t="shared" si="42"/>
        <v>2.0909263845412789E-2</v>
      </c>
      <c r="L75" s="52">
        <f t="shared" si="37"/>
        <v>0.16027952404409854</v>
      </c>
      <c r="N75" s="40">
        <f t="shared" ref="N75" si="44">(H75/B75)*10</f>
        <v>2.9796377219342247</v>
      </c>
      <c r="O75" s="143">
        <f t="shared" ref="O75" si="45">(I75/C75)*10</f>
        <v>2.8373543104075081</v>
      </c>
      <c r="P75" s="52">
        <f t="shared" ref="P75" si="46">(O75-N75)/N75</f>
        <v>-4.7751916442497482E-2</v>
      </c>
    </row>
    <row r="76" spans="1:16" ht="20.100000000000001" customHeight="1" x14ac:dyDescent="0.25">
      <c r="A76" s="38" t="s">
        <v>185</v>
      </c>
      <c r="B76" s="19">
        <v>4758.01</v>
      </c>
      <c r="C76" s="140">
        <v>6847.7100000000009</v>
      </c>
      <c r="D76" s="247">
        <f t="shared" si="39"/>
        <v>2.6142867558851948E-2</v>
      </c>
      <c r="E76" s="215">
        <f t="shared" si="40"/>
        <v>2.5820175000178167E-2</v>
      </c>
      <c r="F76" s="52">
        <f t="shared" si="36"/>
        <v>0.43919621858718261</v>
      </c>
      <c r="H76" s="19">
        <v>999.42599999999993</v>
      </c>
      <c r="I76" s="140">
        <v>1350.6040000000003</v>
      </c>
      <c r="J76" s="214">
        <f t="shared" si="41"/>
        <v>1.9650874740041655E-2</v>
      </c>
      <c r="K76" s="215">
        <f t="shared" si="42"/>
        <v>1.9558871565644079E-2</v>
      </c>
      <c r="L76" s="52">
        <f t="shared" si="37"/>
        <v>0.35137969194317575</v>
      </c>
      <c r="N76" s="40">
        <f t="shared" si="38"/>
        <v>2.1005126092631161</v>
      </c>
      <c r="O76" s="143">
        <f t="shared" si="38"/>
        <v>1.9723440391021232</v>
      </c>
      <c r="P76" s="52">
        <f t="shared" si="43"/>
        <v>-6.1017758044288023E-2</v>
      </c>
    </row>
    <row r="77" spans="1:16" ht="20.100000000000001" customHeight="1" x14ac:dyDescent="0.25">
      <c r="A77" s="38" t="s">
        <v>202</v>
      </c>
      <c r="B77" s="19">
        <v>3406.9299999999994</v>
      </c>
      <c r="C77" s="140">
        <v>4706.46</v>
      </c>
      <c r="D77" s="247">
        <f t="shared" si="39"/>
        <v>1.871936371976508E-2</v>
      </c>
      <c r="E77" s="215">
        <f t="shared" si="40"/>
        <v>1.7746315312905849E-2</v>
      </c>
      <c r="F77" s="52">
        <f t="shared" si="36"/>
        <v>0.38143724702297988</v>
      </c>
      <c r="H77" s="19">
        <v>816.971</v>
      </c>
      <c r="I77" s="140">
        <v>1112.836</v>
      </c>
      <c r="J77" s="214">
        <f t="shared" si="41"/>
        <v>1.6063415187564233E-2</v>
      </c>
      <c r="K77" s="215">
        <f t="shared" si="42"/>
        <v>1.6115616714910578E-2</v>
      </c>
      <c r="L77" s="52">
        <f t="shared" si="37"/>
        <v>0.36214871764114026</v>
      </c>
      <c r="N77" s="40">
        <f t="shared" si="38"/>
        <v>2.3979682588136537</v>
      </c>
      <c r="O77" s="143">
        <f t="shared" si="38"/>
        <v>2.3644862593116693</v>
      </c>
      <c r="P77" s="52">
        <f t="shared" si="43"/>
        <v>-1.3962653333263438E-2</v>
      </c>
    </row>
    <row r="78" spans="1:16" ht="20.100000000000001" customHeight="1" x14ac:dyDescent="0.25">
      <c r="A78" s="38" t="s">
        <v>176</v>
      </c>
      <c r="B78" s="19">
        <v>466.34</v>
      </c>
      <c r="C78" s="140">
        <v>438.54</v>
      </c>
      <c r="D78" s="247">
        <f t="shared" si="39"/>
        <v>2.5623033279448797E-3</v>
      </c>
      <c r="E78" s="215">
        <f t="shared" si="40"/>
        <v>1.6535717115032809E-3</v>
      </c>
      <c r="F78" s="52">
        <f t="shared" si="36"/>
        <v>-5.9613157781875793E-2</v>
      </c>
      <c r="H78" s="19">
        <v>574.71399999999994</v>
      </c>
      <c r="I78" s="140">
        <v>594.67499999999995</v>
      </c>
      <c r="J78" s="214">
        <f t="shared" si="41"/>
        <v>1.1300119093708087E-2</v>
      </c>
      <c r="K78" s="215">
        <f t="shared" si="42"/>
        <v>8.6118299281650202E-3</v>
      </c>
      <c r="L78" s="52">
        <f t="shared" si="37"/>
        <v>3.4732058032343069E-2</v>
      </c>
      <c r="N78" s="40">
        <f t="shared" si="38"/>
        <v>12.323926748724105</v>
      </c>
      <c r="O78" s="143">
        <f t="shared" si="38"/>
        <v>13.560336571350389</v>
      </c>
      <c r="P78" s="52">
        <f t="shared" si="43"/>
        <v>0.10032596329366279</v>
      </c>
    </row>
    <row r="79" spans="1:16" ht="20.100000000000001" customHeight="1" x14ac:dyDescent="0.25">
      <c r="A79" s="38" t="s">
        <v>206</v>
      </c>
      <c r="B79" s="19">
        <v>1139.6099999999999</v>
      </c>
      <c r="C79" s="140">
        <v>1664.8300000000002</v>
      </c>
      <c r="D79" s="247">
        <f t="shared" si="39"/>
        <v>6.2615827412601625E-3</v>
      </c>
      <c r="E79" s="215">
        <f t="shared" si="40"/>
        <v>6.2774565432161429E-3</v>
      </c>
      <c r="F79" s="52">
        <f t="shared" si="36"/>
        <v>0.46087696668158429</v>
      </c>
      <c r="H79" s="19">
        <v>288.05399999999997</v>
      </c>
      <c r="I79" s="140">
        <v>441.73599999999999</v>
      </c>
      <c r="J79" s="214">
        <f t="shared" si="41"/>
        <v>5.6637640729458299E-3</v>
      </c>
      <c r="K79" s="215">
        <f t="shared" si="42"/>
        <v>6.3970325053985845E-3</v>
      </c>
      <c r="L79" s="52">
        <f t="shared" si="37"/>
        <v>0.53351802092663192</v>
      </c>
      <c r="N79" s="40">
        <f t="shared" ref="N79:N89" si="47">(H79/B79)*10</f>
        <v>2.5276541974886149</v>
      </c>
      <c r="O79" s="143">
        <f t="shared" ref="O79:O89" si="48">(I79/C79)*10</f>
        <v>2.6533399806586857</v>
      </c>
      <c r="P79" s="52">
        <f t="shared" ref="P79:P89" si="49">(O79-N79)/N79</f>
        <v>4.9724279252655545E-2</v>
      </c>
    </row>
    <row r="80" spans="1:16" ht="20.100000000000001" customHeight="1" x14ac:dyDescent="0.25">
      <c r="A80" s="38" t="s">
        <v>203</v>
      </c>
      <c r="B80" s="19">
        <v>557.48</v>
      </c>
      <c r="C80" s="140">
        <v>1179.9600000000003</v>
      </c>
      <c r="D80" s="247">
        <f t="shared" si="39"/>
        <v>3.0630717057569833E-3</v>
      </c>
      <c r="E80" s="215">
        <f t="shared" si="40"/>
        <v>4.4491915827641988E-3</v>
      </c>
      <c r="F80" s="52">
        <f t="shared" si="36"/>
        <v>1.1165961110712497</v>
      </c>
      <c r="H80" s="19">
        <v>263.72199999999998</v>
      </c>
      <c r="I80" s="140">
        <v>411.13900000000001</v>
      </c>
      <c r="J80" s="214">
        <f t="shared" si="41"/>
        <v>5.1853443758650116E-3</v>
      </c>
      <c r="K80" s="215">
        <f t="shared" si="42"/>
        <v>5.9539397903658944E-3</v>
      </c>
      <c r="L80" s="52">
        <f t="shared" si="37"/>
        <v>0.55898635684546627</v>
      </c>
      <c r="N80" s="40">
        <f t="shared" si="47"/>
        <v>4.7306091698356889</v>
      </c>
      <c r="O80" s="143">
        <f t="shared" si="48"/>
        <v>3.4843469270144745</v>
      </c>
      <c r="P80" s="52">
        <f t="shared" si="49"/>
        <v>-0.26344646071543926</v>
      </c>
    </row>
    <row r="81" spans="1:16" ht="20.100000000000001" customHeight="1" x14ac:dyDescent="0.25">
      <c r="A81" s="38" t="s">
        <v>168</v>
      </c>
      <c r="B81" s="19">
        <v>1074.33</v>
      </c>
      <c r="C81" s="140">
        <v>1143.1500000000001</v>
      </c>
      <c r="D81" s="247">
        <f t="shared" si="39"/>
        <v>5.9029020335185116E-3</v>
      </c>
      <c r="E81" s="215">
        <f t="shared" si="40"/>
        <v>4.3103947234117198E-3</v>
      </c>
      <c r="F81" s="52">
        <f t="shared" si="36"/>
        <v>6.4058529502108441E-2</v>
      </c>
      <c r="H81" s="19">
        <v>327.56900000000002</v>
      </c>
      <c r="I81" s="140">
        <v>325.49</v>
      </c>
      <c r="J81" s="214">
        <f t="shared" si="41"/>
        <v>6.4407143577620606E-3</v>
      </c>
      <c r="K81" s="215">
        <f t="shared" si="42"/>
        <v>4.7136074718433308E-3</v>
      </c>
      <c r="L81" s="52">
        <f t="shared" si="37"/>
        <v>-6.3467544242587293E-3</v>
      </c>
      <c r="N81" s="40">
        <f t="shared" si="47"/>
        <v>3.0490538288980114</v>
      </c>
      <c r="O81" s="143">
        <f t="shared" si="48"/>
        <v>2.8473078773564273</v>
      </c>
      <c r="P81" s="52">
        <f t="shared" si="49"/>
        <v>-6.6166739868446026E-2</v>
      </c>
    </row>
    <row r="82" spans="1:16" ht="20.100000000000001" customHeight="1" x14ac:dyDescent="0.25">
      <c r="A82" s="38" t="s">
        <v>207</v>
      </c>
      <c r="B82" s="19">
        <v>1265.2200000000003</v>
      </c>
      <c r="C82" s="140">
        <v>960.4799999999999</v>
      </c>
      <c r="D82" s="247">
        <f t="shared" si="39"/>
        <v>6.951746400871513E-3</v>
      </c>
      <c r="E82" s="215">
        <f t="shared" si="40"/>
        <v>3.6216138948891121E-3</v>
      </c>
      <c r="F82" s="52">
        <f t="shared" si="36"/>
        <v>-0.2408592971973256</v>
      </c>
      <c r="H82" s="19">
        <v>403.03299999999996</v>
      </c>
      <c r="I82" s="140">
        <v>300.51099999999997</v>
      </c>
      <c r="J82" s="214">
        <f t="shared" si="41"/>
        <v>7.9244996619091436E-3</v>
      </c>
      <c r="K82" s="215">
        <f t="shared" si="42"/>
        <v>4.3518722386897014E-3</v>
      </c>
      <c r="L82" s="52">
        <f t="shared" si="37"/>
        <v>-0.25437619252021548</v>
      </c>
      <c r="N82" s="40">
        <f t="shared" si="47"/>
        <v>3.1854776244447596</v>
      </c>
      <c r="O82" s="143">
        <f t="shared" si="48"/>
        <v>3.1287585373979674</v>
      </c>
      <c r="P82" s="52">
        <f t="shared" si="49"/>
        <v>-1.780552046937656E-2</v>
      </c>
    </row>
    <row r="83" spans="1:16" ht="20.100000000000001" customHeight="1" x14ac:dyDescent="0.25">
      <c r="A83" s="38" t="s">
        <v>208</v>
      </c>
      <c r="B83" s="19">
        <v>841.87</v>
      </c>
      <c r="C83" s="140">
        <v>1381.25</v>
      </c>
      <c r="D83" s="247">
        <f t="shared" si="39"/>
        <v>4.6256514618024528E-3</v>
      </c>
      <c r="E83" s="215">
        <f t="shared" si="40"/>
        <v>5.2081815262322861E-3</v>
      </c>
      <c r="F83" s="52">
        <f t="shared" si="36"/>
        <v>0.6406927435352251</v>
      </c>
      <c r="H83" s="19">
        <v>166.732</v>
      </c>
      <c r="I83" s="140">
        <v>271.72899999999998</v>
      </c>
      <c r="J83" s="214">
        <f t="shared" si="41"/>
        <v>3.2783113978990196E-3</v>
      </c>
      <c r="K83" s="215">
        <f t="shared" si="42"/>
        <v>3.9350635801914538E-3</v>
      </c>
      <c r="L83" s="52">
        <f t="shared" si="37"/>
        <v>0.62973514382362106</v>
      </c>
      <c r="N83" s="40">
        <f t="shared" si="47"/>
        <v>1.9804958010144083</v>
      </c>
      <c r="O83" s="143">
        <f t="shared" si="48"/>
        <v>1.9672687782805429</v>
      </c>
      <c r="P83" s="52">
        <f t="shared" si="49"/>
        <v>-6.6786421496528624E-3</v>
      </c>
    </row>
    <row r="84" spans="1:16" ht="20.100000000000001" customHeight="1" x14ac:dyDescent="0.25">
      <c r="A84" s="38" t="s">
        <v>184</v>
      </c>
      <c r="B84" s="19">
        <v>920.79</v>
      </c>
      <c r="C84" s="140">
        <v>711.18999999999994</v>
      </c>
      <c r="D84" s="247">
        <f t="shared" si="39"/>
        <v>5.0592770968357114E-3</v>
      </c>
      <c r="E84" s="215">
        <f t="shared" si="40"/>
        <v>2.6816337517763904E-3</v>
      </c>
      <c r="F84" s="52">
        <f t="shared" si="36"/>
        <v>-0.22763062153151101</v>
      </c>
      <c r="H84" s="19">
        <v>202.51300000000001</v>
      </c>
      <c r="I84" s="140">
        <v>209.33600000000001</v>
      </c>
      <c r="J84" s="214">
        <f t="shared" si="41"/>
        <v>3.9818431742120533E-3</v>
      </c>
      <c r="K84" s="215">
        <f t="shared" si="42"/>
        <v>3.0315147430821083E-3</v>
      </c>
      <c r="L84" s="52">
        <f t="shared" si="37"/>
        <v>3.3691664238839021E-2</v>
      </c>
      <c r="N84" s="40">
        <f t="shared" si="47"/>
        <v>2.1993396974337256</v>
      </c>
      <c r="O84" s="143">
        <f t="shared" si="48"/>
        <v>2.9434609597997725</v>
      </c>
      <c r="P84" s="52">
        <f t="shared" si="49"/>
        <v>0.33833848551650131</v>
      </c>
    </row>
    <row r="85" spans="1:16" ht="20.100000000000001" customHeight="1" x14ac:dyDescent="0.25">
      <c r="A85" s="38" t="s">
        <v>198</v>
      </c>
      <c r="B85" s="19">
        <v>483.59000000000003</v>
      </c>
      <c r="C85" s="140">
        <v>625.5</v>
      </c>
      <c r="D85" s="247">
        <f t="shared" si="39"/>
        <v>2.657083386286539E-3</v>
      </c>
      <c r="E85" s="215">
        <f t="shared" si="40"/>
        <v>2.3585285391191277E-3</v>
      </c>
      <c r="F85" s="52">
        <f t="shared" si="36"/>
        <v>0.29345106391778153</v>
      </c>
      <c r="H85" s="19">
        <v>156.51499999999999</v>
      </c>
      <c r="I85" s="140">
        <v>197.87</v>
      </c>
      <c r="J85" s="214">
        <f t="shared" si="41"/>
        <v>3.0774231007974773E-3</v>
      </c>
      <c r="K85" s="215">
        <f t="shared" si="42"/>
        <v>2.865469017338904E-3</v>
      </c>
      <c r="L85" s="52">
        <f t="shared" si="37"/>
        <v>0.26422387630578553</v>
      </c>
      <c r="N85" s="40">
        <f t="shared" si="47"/>
        <v>3.2365226741661317</v>
      </c>
      <c r="O85" s="143">
        <f t="shared" si="48"/>
        <v>3.163389288569145</v>
      </c>
      <c r="P85" s="52">
        <f t="shared" si="49"/>
        <v>-2.2596284024436506E-2</v>
      </c>
    </row>
    <row r="86" spans="1:16" ht="20.100000000000001" customHeight="1" x14ac:dyDescent="0.25">
      <c r="A86" s="38" t="s">
        <v>201</v>
      </c>
      <c r="B86" s="19">
        <v>519.1400000000001</v>
      </c>
      <c r="C86" s="140">
        <v>677.08</v>
      </c>
      <c r="D86" s="247">
        <f t="shared" si="39"/>
        <v>2.8524127239123926E-3</v>
      </c>
      <c r="E86" s="215">
        <f t="shared" si="40"/>
        <v>2.5530175911539234E-3</v>
      </c>
      <c r="F86" s="52">
        <f t="shared" si="36"/>
        <v>0.30423392533805893</v>
      </c>
      <c r="H86" s="19">
        <v>126.744</v>
      </c>
      <c r="I86" s="140">
        <v>176.17099999999999</v>
      </c>
      <c r="J86" s="214">
        <f t="shared" si="41"/>
        <v>2.4920609110147623E-3</v>
      </c>
      <c r="K86" s="215">
        <f t="shared" si="42"/>
        <v>2.5512333464072978E-3</v>
      </c>
      <c r="L86" s="52">
        <f t="shared" si="37"/>
        <v>0.38997506785331054</v>
      </c>
      <c r="N86" s="40">
        <f t="shared" si="47"/>
        <v>2.4414223523519665</v>
      </c>
      <c r="O86" s="143">
        <f t="shared" si="48"/>
        <v>2.6019229633130498</v>
      </c>
      <c r="P86" s="52">
        <f t="shared" si="49"/>
        <v>6.5740616655886527E-2</v>
      </c>
    </row>
    <row r="87" spans="1:16" ht="20.100000000000001" customHeight="1" x14ac:dyDescent="0.25">
      <c r="A87" s="38" t="s">
        <v>200</v>
      </c>
      <c r="B87" s="19">
        <v>659.61000000000013</v>
      </c>
      <c r="C87" s="140">
        <v>523.44000000000005</v>
      </c>
      <c r="D87" s="247">
        <f t="shared" si="39"/>
        <v>3.6242245961009617E-3</v>
      </c>
      <c r="E87" s="215">
        <f t="shared" si="40"/>
        <v>1.9736981271247264E-3</v>
      </c>
      <c r="F87" s="52">
        <f t="shared" si="36"/>
        <v>-0.20644016919088559</v>
      </c>
      <c r="H87" s="19">
        <v>206.62199999999996</v>
      </c>
      <c r="I87" s="140">
        <v>175.07500000000002</v>
      </c>
      <c r="J87" s="214">
        <f t="shared" si="41"/>
        <v>4.0626349930228817E-3</v>
      </c>
      <c r="K87" s="215">
        <f t="shared" si="42"/>
        <v>2.5353615414696953E-3</v>
      </c>
      <c r="L87" s="52">
        <f t="shared" si="37"/>
        <v>-0.15267977272507258</v>
      </c>
      <c r="N87" s="40">
        <f t="shared" si="47"/>
        <v>3.1324873789057155</v>
      </c>
      <c r="O87" s="143">
        <f t="shared" si="48"/>
        <v>3.3447004432217637</v>
      </c>
      <c r="P87" s="52">
        <f t="shared" si="49"/>
        <v>6.7745864115877616E-2</v>
      </c>
    </row>
    <row r="88" spans="1:16" ht="20.100000000000001" customHeight="1" x14ac:dyDescent="0.25">
      <c r="A88" s="38" t="s">
        <v>196</v>
      </c>
      <c r="B88" s="19">
        <v>322.42999999999995</v>
      </c>
      <c r="C88" s="140">
        <v>323.07</v>
      </c>
      <c r="D88" s="247">
        <f t="shared" si="39"/>
        <v>1.7715903890493363E-3</v>
      </c>
      <c r="E88" s="215">
        <f t="shared" si="40"/>
        <v>1.2181771624831599E-3</v>
      </c>
      <c r="F88" s="52">
        <f t="shared" si="36"/>
        <v>1.9849269608908705E-3</v>
      </c>
      <c r="H88" s="19">
        <v>125.72999999999999</v>
      </c>
      <c r="I88" s="140">
        <v>168.97800000000001</v>
      </c>
      <c r="J88" s="214">
        <f t="shared" si="41"/>
        <v>2.4721234799429245E-3</v>
      </c>
      <c r="K88" s="215">
        <f t="shared" si="42"/>
        <v>2.4470673857173563E-3</v>
      </c>
      <c r="L88" s="52">
        <f t="shared" si="37"/>
        <v>0.34397518492006701</v>
      </c>
      <c r="N88" s="40">
        <f t="shared" si="47"/>
        <v>3.899451043637379</v>
      </c>
      <c r="O88" s="143">
        <f t="shared" si="48"/>
        <v>5.2303835082180337</v>
      </c>
      <c r="P88" s="52">
        <f t="shared" si="49"/>
        <v>0.34131277702596075</v>
      </c>
    </row>
    <row r="89" spans="1:16" ht="20.100000000000001" customHeight="1" x14ac:dyDescent="0.25">
      <c r="A89" s="38" t="s">
        <v>234</v>
      </c>
      <c r="B89" s="19">
        <v>524.96</v>
      </c>
      <c r="C89" s="140">
        <v>503.44</v>
      </c>
      <c r="D89" s="247">
        <f t="shared" si="39"/>
        <v>2.8843906914224476E-3</v>
      </c>
      <c r="E89" s="215">
        <f t="shared" si="40"/>
        <v>1.8982855439394623E-3</v>
      </c>
      <c r="F89" s="52">
        <f t="shared" si="36"/>
        <v>-4.0993599512343867E-2</v>
      </c>
      <c r="H89" s="19">
        <v>136.82999999999998</v>
      </c>
      <c r="I89" s="140">
        <v>136.149</v>
      </c>
      <c r="J89" s="214">
        <f t="shared" si="41"/>
        <v>2.6903734650488374E-3</v>
      </c>
      <c r="K89" s="215">
        <f t="shared" si="42"/>
        <v>1.9716517978555334E-3</v>
      </c>
      <c r="L89" s="52">
        <f t="shared" si="37"/>
        <v>-4.9769787327339273E-3</v>
      </c>
      <c r="N89" s="40">
        <f t="shared" si="47"/>
        <v>2.6064843035659857</v>
      </c>
      <c r="O89" s="143">
        <f t="shared" si="48"/>
        <v>2.7043739075162883</v>
      </c>
      <c r="P89" s="52">
        <f t="shared" si="49"/>
        <v>3.7556183943397527E-2</v>
      </c>
    </row>
    <row r="90" spans="1:16" ht="20.100000000000001" customHeight="1" x14ac:dyDescent="0.25">
      <c r="A90" s="38" t="s">
        <v>197</v>
      </c>
      <c r="B90" s="19">
        <v>417.88</v>
      </c>
      <c r="C90" s="140">
        <v>371.28000000000003</v>
      </c>
      <c r="D90" s="247">
        <f t="shared" si="39"/>
        <v>2.2960400452065152E-3</v>
      </c>
      <c r="E90" s="215">
        <f t="shared" si="40"/>
        <v>1.3999591942512387E-3</v>
      </c>
      <c r="F90" s="52">
        <f t="shared" si="36"/>
        <v>-0.11151526754092075</v>
      </c>
      <c r="H90" s="19">
        <v>142.24299999999999</v>
      </c>
      <c r="I90" s="140">
        <v>135.69899999999998</v>
      </c>
      <c r="J90" s="214">
        <f t="shared" si="41"/>
        <v>2.7968047415694061E-3</v>
      </c>
      <c r="K90" s="215">
        <f t="shared" si="42"/>
        <v>1.9651350896238533E-3</v>
      </c>
      <c r="L90" s="52">
        <f t="shared" si="37"/>
        <v>-4.6005778843247198E-2</v>
      </c>
      <c r="N90" s="40">
        <f t="shared" ref="N90:N94" si="50">(H90/B90)*10</f>
        <v>3.4039197855843781</v>
      </c>
      <c r="O90" s="143">
        <f t="shared" ref="O90:O94" si="51">(I90/C90)*10</f>
        <v>3.6548965740142201</v>
      </c>
      <c r="P90" s="52">
        <f t="shared" ref="P90:P94" si="52">(O90-N90)/N90</f>
        <v>7.3731698817560337E-2</v>
      </c>
    </row>
    <row r="91" spans="1:16" ht="20.100000000000001" customHeight="1" x14ac:dyDescent="0.25">
      <c r="A91" s="38" t="s">
        <v>205</v>
      </c>
      <c r="B91" s="19">
        <v>578.4</v>
      </c>
      <c r="C91" s="140">
        <v>525.16000000000008</v>
      </c>
      <c r="D91" s="247">
        <f t="shared" si="39"/>
        <v>3.1780165649168382E-3</v>
      </c>
      <c r="E91" s="215">
        <f t="shared" si="40"/>
        <v>1.9801836092786592E-3</v>
      </c>
      <c r="F91" s="52">
        <f t="shared" si="36"/>
        <v>-9.204702627939125E-2</v>
      </c>
      <c r="H91" s="19">
        <v>118.27799999999999</v>
      </c>
      <c r="I91" s="140">
        <v>117.93200000000002</v>
      </c>
      <c r="J91" s="214">
        <f t="shared" si="41"/>
        <v>2.3256010575096572E-3</v>
      </c>
      <c r="K91" s="215">
        <f t="shared" si="42"/>
        <v>1.7078409670632823E-3</v>
      </c>
      <c r="L91" s="52">
        <f t="shared" si="37"/>
        <v>-2.9253115541349639E-3</v>
      </c>
      <c r="N91" s="40">
        <f t="shared" si="50"/>
        <v>2.0449170124481326</v>
      </c>
      <c r="O91" s="143">
        <f t="shared" si="51"/>
        <v>2.2456394241754891</v>
      </c>
      <c r="P91" s="52">
        <f t="shared" si="52"/>
        <v>9.8156751841511528E-2</v>
      </c>
    </row>
    <row r="92" spans="1:16" ht="20.100000000000001" customHeight="1" x14ac:dyDescent="0.25">
      <c r="A92" s="38" t="s">
        <v>182</v>
      </c>
      <c r="B92" s="19">
        <v>278.21000000000004</v>
      </c>
      <c r="C92" s="140">
        <v>413.07</v>
      </c>
      <c r="D92" s="247">
        <f t="shared" si="39"/>
        <v>1.5286237699265453E-3</v>
      </c>
      <c r="E92" s="215">
        <f t="shared" si="40"/>
        <v>1.5575337868168474E-3</v>
      </c>
      <c r="F92" s="52">
        <f t="shared" si="36"/>
        <v>0.48474174184968166</v>
      </c>
      <c r="H92" s="19">
        <v>74.745000000000005</v>
      </c>
      <c r="I92" s="140">
        <v>113.41</v>
      </c>
      <c r="J92" s="214">
        <f t="shared" si="41"/>
        <v>1.4696482105172506E-3</v>
      </c>
      <c r="K92" s="215">
        <f t="shared" si="42"/>
        <v>1.6423552901218227E-3</v>
      </c>
      <c r="L92" s="52">
        <f t="shared" si="37"/>
        <v>0.51729212656364965</v>
      </c>
      <c r="N92" s="40">
        <f t="shared" si="50"/>
        <v>2.6866395887998271</v>
      </c>
      <c r="O92" s="143">
        <f t="shared" si="51"/>
        <v>2.7455394969375653</v>
      </c>
      <c r="P92" s="52">
        <f t="shared" si="52"/>
        <v>2.1923263687203338E-2</v>
      </c>
    </row>
    <row r="93" spans="1:16" ht="20.100000000000001" customHeight="1" x14ac:dyDescent="0.25">
      <c r="A93" s="38" t="s">
        <v>238</v>
      </c>
      <c r="B93" s="19">
        <v>148.56</v>
      </c>
      <c r="C93" s="140">
        <v>340.2</v>
      </c>
      <c r="D93" s="247">
        <f t="shared" si="39"/>
        <v>8.1626234592677301E-4</v>
      </c>
      <c r="E93" s="215">
        <f t="shared" si="40"/>
        <v>1.2827680399813384E-3</v>
      </c>
      <c r="F93" s="52">
        <f t="shared" si="36"/>
        <v>1.2899838449111469</v>
      </c>
      <c r="H93" s="19">
        <v>33.862000000000002</v>
      </c>
      <c r="I93" s="140">
        <v>76.215000000000003</v>
      </c>
      <c r="J93" s="214">
        <f t="shared" si="41"/>
        <v>6.6580008969877773E-4</v>
      </c>
      <c r="K93" s="215">
        <f t="shared" si="42"/>
        <v>1.1037131508388567E-3</v>
      </c>
      <c r="L93" s="52">
        <f t="shared" si="37"/>
        <v>1.2507530565235367</v>
      </c>
      <c r="N93" s="40">
        <f t="shared" si="50"/>
        <v>2.279348411416263</v>
      </c>
      <c r="O93" s="143">
        <f t="shared" si="51"/>
        <v>2.2402998236331575</v>
      </c>
      <c r="P93" s="52">
        <f t="shared" si="52"/>
        <v>-1.7131469496952784E-2</v>
      </c>
    </row>
    <row r="94" spans="1:16" ht="20.100000000000001" customHeight="1" x14ac:dyDescent="0.25">
      <c r="A94" s="38" t="s">
        <v>227</v>
      </c>
      <c r="B94" s="19">
        <v>122.31</v>
      </c>
      <c r="C94" s="140">
        <v>272.67</v>
      </c>
      <c r="D94" s="247">
        <f t="shared" si="39"/>
        <v>6.7203182236337923E-4</v>
      </c>
      <c r="E94" s="215">
        <f t="shared" si="40"/>
        <v>1.0281374528562951E-3</v>
      </c>
      <c r="F94" s="52">
        <f t="shared" si="36"/>
        <v>1.2293352955604613</v>
      </c>
      <c r="H94" s="19">
        <v>31.112000000000002</v>
      </c>
      <c r="I94" s="140">
        <v>72.897999999999996</v>
      </c>
      <c r="J94" s="214">
        <f t="shared" si="41"/>
        <v>6.1172914744280816E-4</v>
      </c>
      <c r="K94" s="215">
        <f t="shared" si="42"/>
        <v>1.0556777703844514E-3</v>
      </c>
      <c r="L94" s="52">
        <f t="shared" si="37"/>
        <v>1.3430830547698636</v>
      </c>
      <c r="N94" s="40">
        <f t="shared" si="50"/>
        <v>2.5437004333251574</v>
      </c>
      <c r="O94" s="143">
        <f t="shared" si="51"/>
        <v>2.6734880991674914</v>
      </c>
      <c r="P94" s="52">
        <f t="shared" si="52"/>
        <v>5.1023172438852772E-2</v>
      </c>
    </row>
    <row r="95" spans="1:16" ht="20.100000000000001" customHeight="1" thickBot="1" x14ac:dyDescent="0.3">
      <c r="A95" s="8" t="s">
        <v>17</v>
      </c>
      <c r="B95" s="19">
        <f>B96-SUM(B68:B94)</f>
        <v>5346.8800000001211</v>
      </c>
      <c r="C95" s="140">
        <f>C96-SUM(C68:C94)</f>
        <v>2774.2200000000303</v>
      </c>
      <c r="D95" s="247">
        <f t="shared" si="39"/>
        <v>2.9378411498310737E-2</v>
      </c>
      <c r="E95" s="215">
        <f t="shared" si="40"/>
        <v>1.0460554826211251E-2</v>
      </c>
      <c r="F95" s="52">
        <f>(C95-B95)/B95</f>
        <v>-0.48115162487282914</v>
      </c>
      <c r="H95" s="19">
        <f>H96-SUM(H68:H94)</f>
        <v>1321.8449999999866</v>
      </c>
      <c r="I95" s="140">
        <f>I96-SUM(I68:I94)</f>
        <v>946.28900000000431</v>
      </c>
      <c r="J95" s="214">
        <f t="shared" si="41"/>
        <v>2.5990328969578636E-2</v>
      </c>
      <c r="K95" s="215">
        <f t="shared" si="42"/>
        <v>1.3703754035218205E-2</v>
      </c>
      <c r="L95" s="52">
        <f t="shared" si="37"/>
        <v>-0.28411500591974559</v>
      </c>
      <c r="N95" s="40">
        <f t="shared" si="38"/>
        <v>2.4721800377041503</v>
      </c>
      <c r="O95" s="143">
        <f t="shared" si="38"/>
        <v>3.4110092206097353</v>
      </c>
      <c r="P95" s="52">
        <f>(O95-N95)/N95</f>
        <v>0.37975761012027726</v>
      </c>
    </row>
    <row r="96" spans="1:16" ht="26.25" customHeight="1" thickBot="1" x14ac:dyDescent="0.3">
      <c r="A96" s="12" t="s">
        <v>18</v>
      </c>
      <c r="B96" s="17">
        <v>182000.31000000008</v>
      </c>
      <c r="C96" s="145">
        <v>265207.73</v>
      </c>
      <c r="D96" s="243">
        <f>SUM(D68:D95)</f>
        <v>1.0000000000000004</v>
      </c>
      <c r="E96" s="244">
        <f>SUM(E68:E95)</f>
        <v>1.0000000000000004</v>
      </c>
      <c r="F96" s="57">
        <f>(C96-B96)/B96</f>
        <v>0.45718284765558836</v>
      </c>
      <c r="G96" s="1"/>
      <c r="H96" s="17">
        <v>50859.11</v>
      </c>
      <c r="I96" s="145">
        <v>69053.268000000011</v>
      </c>
      <c r="J96" s="255">
        <f t="shared" si="41"/>
        <v>1</v>
      </c>
      <c r="K96" s="244">
        <f t="shared" si="42"/>
        <v>1</v>
      </c>
      <c r="L96" s="57">
        <f t="shared" si="37"/>
        <v>0.35773646058690389</v>
      </c>
      <c r="M96" s="1"/>
      <c r="N96" s="37">
        <f t="shared" si="38"/>
        <v>2.7944518336259967</v>
      </c>
      <c r="O96" s="150">
        <f t="shared" si="38"/>
        <v>2.6037426586321604</v>
      </c>
      <c r="P96" s="57">
        <f>(O96-N96)/N96</f>
        <v>-6.824564757173783E-2</v>
      </c>
    </row>
    <row r="98" spans="3:9" x14ac:dyDescent="0.25">
      <c r="C98" s="2"/>
      <c r="D98" s="2"/>
      <c r="E98" s="2"/>
      <c r="F98" s="2"/>
      <c r="G98" s="2"/>
      <c r="H98" s="2"/>
      <c r="I98" s="2"/>
    </row>
  </sheetData>
  <mergeCells count="33">
    <mergeCell ref="N4:O4"/>
    <mergeCell ref="A65:A67"/>
    <mergeCell ref="B65:C65"/>
    <mergeCell ref="D65:E65"/>
    <mergeCell ref="H65:I65"/>
    <mergeCell ref="J65:K65"/>
    <mergeCell ref="B66:C66"/>
    <mergeCell ref="D66:E66"/>
    <mergeCell ref="H66:I66"/>
    <mergeCell ref="J66:K66"/>
    <mergeCell ref="N66:O66"/>
    <mergeCell ref="J37:K37"/>
    <mergeCell ref="N37:O37"/>
    <mergeCell ref="N65:O65"/>
    <mergeCell ref="N5:O5"/>
    <mergeCell ref="B36:C36"/>
    <mergeCell ref="N36:O36"/>
    <mergeCell ref="B5:C5"/>
    <mergeCell ref="D5:E5"/>
    <mergeCell ref="H5:I5"/>
    <mergeCell ref="J5:K5"/>
    <mergeCell ref="J4:K4"/>
    <mergeCell ref="A36:A38"/>
    <mergeCell ref="A4:A6"/>
    <mergeCell ref="B37:C37"/>
    <mergeCell ref="D37:E37"/>
    <mergeCell ref="H37:I37"/>
    <mergeCell ref="B4:C4"/>
    <mergeCell ref="D4:E4"/>
    <mergeCell ref="H4:I4"/>
    <mergeCell ref="D36:E36"/>
    <mergeCell ref="H36:I36"/>
    <mergeCell ref="J36:K36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43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DCCA36B9-1556-483D-962A-C3B1C5494D6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F7:F33 L7:L33 P7:P33</xm:sqref>
        </x14:conditionalFormatting>
        <x14:conditionalFormatting xmlns:xm="http://schemas.microsoft.com/office/excel/2006/main">
          <x14:cfRule type="iconSet" priority="338" id="{19B587E3-DA74-42AC-8FCA-3D5601EEB21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F39:F62 L39:L62 P39:P62</xm:sqref>
        </x14:conditionalFormatting>
        <x14:conditionalFormatting xmlns:xm="http://schemas.microsoft.com/office/excel/2006/main">
          <x14:cfRule type="iconSet" priority="4" id="{96D05267-D203-4614-ABCB-56B602376DF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F68:F96</xm:sqref>
        </x14:conditionalFormatting>
        <x14:conditionalFormatting xmlns:xm="http://schemas.microsoft.com/office/excel/2006/main">
          <x14:cfRule type="iconSet" priority="5" id="{3AD6EB3E-9D4E-408A-B6C0-3AEF585B079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L68:L96</xm:sqref>
        </x14:conditionalFormatting>
        <x14:conditionalFormatting xmlns:xm="http://schemas.microsoft.com/office/excel/2006/main">
          <x14:cfRule type="iconSet" priority="1" id="{11F5F70E-3EC0-4F3B-8234-CB945C09F2BB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P68:P96</xm:sqref>
        </x14:conditionalFormatting>
      </x14:conditionalFormatting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Folha12">
    <pageSetUpPr fitToPage="1"/>
  </sheetPr>
  <dimension ref="A1:S19"/>
  <sheetViews>
    <sheetView showGridLines="0" workbookViewId="0">
      <selection activeCell="K7" sqref="K7:L15"/>
    </sheetView>
  </sheetViews>
  <sheetFormatPr defaultRowHeight="15" x14ac:dyDescent="0.25"/>
  <cols>
    <col min="1" max="2" width="2.85546875" customWidth="1"/>
    <col min="3" max="3" width="2.28515625" customWidth="1"/>
    <col min="4" max="4" width="22" customWidth="1"/>
    <col min="9" max="9" width="10.85546875" customWidth="1"/>
    <col min="10" max="10" width="2.140625" customWidth="1"/>
    <col min="15" max="15" width="10.85546875" customWidth="1"/>
    <col min="16" max="16" width="2" customWidth="1"/>
    <col min="17" max="18" width="9.140625" style="34"/>
    <col min="19" max="19" width="10.85546875" customWidth="1"/>
  </cols>
  <sheetData>
    <row r="1" spans="1:19" ht="15.75" x14ac:dyDescent="0.25">
      <c r="A1" s="30" t="s">
        <v>137</v>
      </c>
      <c r="B1" s="4"/>
    </row>
    <row r="3" spans="1:19" ht="15.75" thickBot="1" x14ac:dyDescent="0.3"/>
    <row r="4" spans="1:19" x14ac:dyDescent="0.25">
      <c r="A4" s="347" t="s">
        <v>16</v>
      </c>
      <c r="B4" s="321"/>
      <c r="C4" s="321"/>
      <c r="D4" s="321"/>
      <c r="E4" s="367" t="s">
        <v>1</v>
      </c>
      <c r="F4" s="360"/>
      <c r="G4" s="359" t="s">
        <v>13</v>
      </c>
      <c r="H4" s="359"/>
      <c r="I4" s="130" t="s">
        <v>0</v>
      </c>
      <c r="K4" s="361" t="s">
        <v>19</v>
      </c>
      <c r="L4" s="359"/>
      <c r="M4" s="370" t="s">
        <v>13</v>
      </c>
      <c r="N4" s="371"/>
      <c r="O4" s="130" t="s">
        <v>0</v>
      </c>
      <c r="Q4" s="358" t="s">
        <v>22</v>
      </c>
      <c r="R4" s="359"/>
      <c r="S4" s="130" t="s">
        <v>0</v>
      </c>
    </row>
    <row r="5" spans="1:19" x14ac:dyDescent="0.25">
      <c r="A5" s="366"/>
      <c r="B5" s="322"/>
      <c r="C5" s="322"/>
      <c r="D5" s="322"/>
      <c r="E5" s="368" t="s">
        <v>155</v>
      </c>
      <c r="F5" s="357"/>
      <c r="G5" s="362" t="str">
        <f>E5</f>
        <v>jan-nov</v>
      </c>
      <c r="H5" s="362"/>
      <c r="I5" s="131" t="s">
        <v>149</v>
      </c>
      <c r="K5" s="356" t="str">
        <f>E5</f>
        <v>jan-nov</v>
      </c>
      <c r="L5" s="362"/>
      <c r="M5" s="363" t="str">
        <f>E5</f>
        <v>jan-nov</v>
      </c>
      <c r="N5" s="364"/>
      <c r="O5" s="131" t="str">
        <f>I5</f>
        <v>2024/2023</v>
      </c>
      <c r="Q5" s="356" t="str">
        <f>E5</f>
        <v>jan-nov</v>
      </c>
      <c r="R5" s="357"/>
      <c r="S5" s="131" t="str">
        <f>I5</f>
        <v>2024/2023</v>
      </c>
    </row>
    <row r="6" spans="1:19" ht="19.5" customHeight="1" thickBot="1" x14ac:dyDescent="0.3">
      <c r="A6" s="348"/>
      <c r="B6" s="372"/>
      <c r="C6" s="372"/>
      <c r="D6" s="372"/>
      <c r="E6" s="99">
        <v>2023</v>
      </c>
      <c r="F6" s="144">
        <v>2024</v>
      </c>
      <c r="G6" s="68">
        <f>E6</f>
        <v>2023</v>
      </c>
      <c r="H6" s="137">
        <f>F6</f>
        <v>2024</v>
      </c>
      <c r="I6" s="131" t="s">
        <v>1</v>
      </c>
      <c r="K6" s="16">
        <f>E6</f>
        <v>2023</v>
      </c>
      <c r="L6" s="138">
        <f>F6</f>
        <v>2024</v>
      </c>
      <c r="M6" s="136">
        <f>G6</f>
        <v>2023</v>
      </c>
      <c r="N6" s="137">
        <f>H6</f>
        <v>2024</v>
      </c>
      <c r="O6" s="260">
        <v>1000</v>
      </c>
      <c r="Q6" s="16">
        <f>E6</f>
        <v>2023</v>
      </c>
      <c r="R6" s="138">
        <f>F6</f>
        <v>2024</v>
      </c>
      <c r="S6" s="131"/>
    </row>
    <row r="7" spans="1:19" ht="24" customHeight="1" thickBot="1" x14ac:dyDescent="0.3">
      <c r="A7" s="12" t="s">
        <v>20</v>
      </c>
      <c r="B7" s="13"/>
      <c r="C7" s="13"/>
      <c r="D7" s="13"/>
      <c r="E7" s="17">
        <v>276784.92999999982</v>
      </c>
      <c r="F7" s="145">
        <v>276011.11999999994</v>
      </c>
      <c r="G7" s="243">
        <f>E7/E15</f>
        <v>0.39509851043034766</v>
      </c>
      <c r="H7" s="244">
        <f>F7/F15</f>
        <v>0.37691765690166501</v>
      </c>
      <c r="I7" s="164">
        <f t="shared" ref="I7:I18" si="0">(F7-E7)/E7</f>
        <v>-2.7957085669363638E-3</v>
      </c>
      <c r="J7" s="1"/>
      <c r="K7" s="17">
        <v>65660.123999999953</v>
      </c>
      <c r="L7" s="145">
        <v>65244.527999999947</v>
      </c>
      <c r="M7" s="243">
        <f>K7/K15</f>
        <v>0.36666757467816624</v>
      </c>
      <c r="N7" s="244">
        <f>L7/L15</f>
        <v>0.3500569519337498</v>
      </c>
      <c r="O7" s="164">
        <f t="shared" ref="O7:O18" si="1">(L7-K7)/K7</f>
        <v>-6.3295037334989701E-3</v>
      </c>
      <c r="P7" s="1"/>
      <c r="Q7" s="187">
        <f t="shared" ref="Q7:Q18" si="2">(K7/E7)*10</f>
        <v>2.3722434599311457</v>
      </c>
      <c r="R7" s="188">
        <f t="shared" ref="R7:R18" si="3">(L7/F7)*10</f>
        <v>2.3638369352655051</v>
      </c>
      <c r="S7" s="55">
        <f>(R7-Q7)/Q7</f>
        <v>-3.543702325512839E-3</v>
      </c>
    </row>
    <row r="8" spans="1:19" s="3" customFormat="1" ht="24" customHeight="1" x14ac:dyDescent="0.25">
      <c r="A8" s="46"/>
      <c r="B8" s="177" t="s">
        <v>33</v>
      </c>
      <c r="C8" s="177"/>
      <c r="D8" s="178"/>
      <c r="E8" s="180">
        <v>202430.58999999982</v>
      </c>
      <c r="F8" s="181">
        <v>204614.94999999995</v>
      </c>
      <c r="G8" s="245">
        <f>E8/E7</f>
        <v>0.73136420396876356</v>
      </c>
      <c r="H8" s="246">
        <f>F8/F7</f>
        <v>0.7413286464690263</v>
      </c>
      <c r="I8" s="206">
        <f t="shared" si="0"/>
        <v>1.0790661628759435E-2</v>
      </c>
      <c r="K8" s="180">
        <v>52341.418999999951</v>
      </c>
      <c r="L8" s="181">
        <v>52453.949999999946</v>
      </c>
      <c r="M8" s="250">
        <f>K8/K7</f>
        <v>0.79715687104093791</v>
      </c>
      <c r="N8" s="246">
        <f>L8/L7</f>
        <v>0.80395937571960041</v>
      </c>
      <c r="O8" s="207">
        <f t="shared" si="1"/>
        <v>2.149941712508702E-3</v>
      </c>
      <c r="Q8" s="189">
        <f t="shared" si="2"/>
        <v>2.5856477027508538</v>
      </c>
      <c r="R8" s="190">
        <f t="shared" si="3"/>
        <v>2.563544354896842</v>
      </c>
      <c r="S8" s="182">
        <f t="shared" ref="S8:S18" si="4">(R8-Q8)/Q8</f>
        <v>-8.5484762021122186E-3</v>
      </c>
    </row>
    <row r="9" spans="1:19" ht="24" customHeight="1" x14ac:dyDescent="0.25">
      <c r="A9" s="8"/>
      <c r="B9" t="s">
        <v>37</v>
      </c>
      <c r="E9" s="19">
        <v>69007.349999999977</v>
      </c>
      <c r="F9" s="140">
        <v>63838.159999999996</v>
      </c>
      <c r="G9" s="247">
        <f>E9/E7</f>
        <v>0.24931758387279257</v>
      </c>
      <c r="H9" s="215">
        <f>F9/F7</f>
        <v>0.23128836258481184</v>
      </c>
      <c r="I9" s="182">
        <f t="shared" si="0"/>
        <v>-7.490781779042352E-2</v>
      </c>
      <c r="K9" s="19">
        <v>12134.673000000001</v>
      </c>
      <c r="L9" s="140">
        <v>11321.429000000006</v>
      </c>
      <c r="M9" s="247">
        <f>K9/K7</f>
        <v>0.18481038811318737</v>
      </c>
      <c r="N9" s="215">
        <f>L9/L7</f>
        <v>0.17352304242280694</v>
      </c>
      <c r="O9" s="182">
        <f t="shared" si="1"/>
        <v>-6.7018204775686582E-2</v>
      </c>
      <c r="Q9" s="189">
        <f t="shared" si="2"/>
        <v>1.7584609465513461</v>
      </c>
      <c r="R9" s="190">
        <f t="shared" si="3"/>
        <v>1.7734579129473667</v>
      </c>
      <c r="S9" s="182">
        <f t="shared" si="4"/>
        <v>8.5284614511526476E-3</v>
      </c>
    </row>
    <row r="10" spans="1:19" ht="24" customHeight="1" thickBot="1" x14ac:dyDescent="0.3">
      <c r="A10" s="8"/>
      <c r="B10" t="s">
        <v>36</v>
      </c>
      <c r="E10" s="19">
        <v>5346.99</v>
      </c>
      <c r="F10" s="140">
        <v>7558.0099999999984</v>
      </c>
      <c r="G10" s="247">
        <f>E10/E7</f>
        <v>1.9318212158443752E-2</v>
      </c>
      <c r="H10" s="215">
        <f>F10/F7</f>
        <v>2.7382990946161881E-2</v>
      </c>
      <c r="I10" s="186">
        <f t="shared" si="0"/>
        <v>0.41350741258165785</v>
      </c>
      <c r="K10" s="19">
        <v>1184.0320000000002</v>
      </c>
      <c r="L10" s="140">
        <v>1469.1490000000001</v>
      </c>
      <c r="M10" s="247">
        <f>K10/K7</f>
        <v>1.8032740845874751E-2</v>
      </c>
      <c r="N10" s="215">
        <f>L10/L7</f>
        <v>2.2517581857592735E-2</v>
      </c>
      <c r="O10" s="209">
        <f t="shared" si="1"/>
        <v>0.24080176887111152</v>
      </c>
      <c r="Q10" s="189">
        <f t="shared" si="2"/>
        <v>2.214389778174263</v>
      </c>
      <c r="R10" s="190">
        <f t="shared" si="3"/>
        <v>1.9438304527249903</v>
      </c>
      <c r="S10" s="182">
        <f t="shared" si="4"/>
        <v>-0.12218234030701923</v>
      </c>
    </row>
    <row r="11" spans="1:19" ht="24" customHeight="1" thickBot="1" x14ac:dyDescent="0.3">
      <c r="A11" s="12" t="s">
        <v>21</v>
      </c>
      <c r="B11" s="13"/>
      <c r="C11" s="13"/>
      <c r="D11" s="13"/>
      <c r="E11" s="17">
        <v>423761.69999999995</v>
      </c>
      <c r="F11" s="145">
        <v>456273.81000000041</v>
      </c>
      <c r="G11" s="243">
        <f>E11/E15</f>
        <v>0.60490148956965228</v>
      </c>
      <c r="H11" s="244">
        <f>F11/F15</f>
        <v>0.62308234309833488</v>
      </c>
      <c r="I11" s="164">
        <f t="shared" si="0"/>
        <v>7.6722625003629294E-2</v>
      </c>
      <c r="J11" s="1"/>
      <c r="K11" s="17">
        <v>113412.49799999985</v>
      </c>
      <c r="L11" s="145">
        <v>121138.08100000021</v>
      </c>
      <c r="M11" s="243">
        <f>K11/K15</f>
        <v>0.63333242532183387</v>
      </c>
      <c r="N11" s="244">
        <f>L11/L15</f>
        <v>0.64994304806625014</v>
      </c>
      <c r="O11" s="164">
        <f t="shared" si="1"/>
        <v>6.8119326672448161E-2</v>
      </c>
      <c r="Q11" s="191">
        <f t="shared" si="2"/>
        <v>2.6763272376904252</v>
      </c>
      <c r="R11" s="192">
        <f t="shared" si="3"/>
        <v>2.654942675758666</v>
      </c>
      <c r="S11" s="57">
        <f t="shared" si="4"/>
        <v>-7.9902642810650119E-3</v>
      </c>
    </row>
    <row r="12" spans="1:19" s="3" customFormat="1" ht="24" customHeight="1" x14ac:dyDescent="0.25">
      <c r="A12" s="46"/>
      <c r="B12" s="3" t="s">
        <v>33</v>
      </c>
      <c r="E12" s="31">
        <v>375184.82999999996</v>
      </c>
      <c r="F12" s="141">
        <v>407964.51000000036</v>
      </c>
      <c r="G12" s="247">
        <f>E12/E11</f>
        <v>0.88536748365885831</v>
      </c>
      <c r="H12" s="215">
        <f>F12/F11</f>
        <v>0.89412212811425662</v>
      </c>
      <c r="I12" s="206">
        <f t="shared" si="0"/>
        <v>8.7369417361571902E-2</v>
      </c>
      <c r="K12" s="31">
        <v>105639.93999999984</v>
      </c>
      <c r="L12" s="141">
        <v>113325.98300000021</v>
      </c>
      <c r="M12" s="247">
        <f>K12/K11</f>
        <v>0.93146647735419763</v>
      </c>
      <c r="N12" s="215">
        <f>L12/L11</f>
        <v>0.93551079944877136</v>
      </c>
      <c r="O12" s="206">
        <f t="shared" si="1"/>
        <v>7.2756979983142553E-2</v>
      </c>
      <c r="Q12" s="189">
        <f t="shared" si="2"/>
        <v>2.8156772756510402</v>
      </c>
      <c r="R12" s="190">
        <f t="shared" si="3"/>
        <v>2.7778392537135184</v>
      </c>
      <c r="S12" s="182">
        <f t="shared" si="4"/>
        <v>-1.3438337647830374E-2</v>
      </c>
    </row>
    <row r="13" spans="1:19" ht="24" customHeight="1" x14ac:dyDescent="0.25">
      <c r="A13" s="8"/>
      <c r="B13" s="3" t="s">
        <v>37</v>
      </c>
      <c r="D13" s="3"/>
      <c r="E13" s="19">
        <v>44357.289999999986</v>
      </c>
      <c r="F13" s="140">
        <v>45523.780000000013</v>
      </c>
      <c r="G13" s="247">
        <f>E13/E11</f>
        <v>0.10467508035766326</v>
      </c>
      <c r="H13" s="215">
        <f>F13/F11</f>
        <v>9.9772941164429252E-2</v>
      </c>
      <c r="I13" s="182">
        <f t="shared" si="0"/>
        <v>2.6297593924246215E-2</v>
      </c>
      <c r="K13" s="19">
        <v>7365.8130000000037</v>
      </c>
      <c r="L13" s="140">
        <v>7414.1730000000016</v>
      </c>
      <c r="M13" s="247">
        <f>K13/K11</f>
        <v>6.4947101332694518E-2</v>
      </c>
      <c r="N13" s="215">
        <f>L13/L11</f>
        <v>6.1204312787487433E-2</v>
      </c>
      <c r="O13" s="182">
        <f t="shared" si="1"/>
        <v>6.5654667040824727E-3</v>
      </c>
      <c r="Q13" s="189">
        <f t="shared" si="2"/>
        <v>1.6605642499801059</v>
      </c>
      <c r="R13" s="190">
        <f t="shared" si="3"/>
        <v>1.6286373846811488</v>
      </c>
      <c r="S13" s="182">
        <f t="shared" si="4"/>
        <v>-1.9226516107003717E-2</v>
      </c>
    </row>
    <row r="14" spans="1:19" ht="24" customHeight="1" thickBot="1" x14ac:dyDescent="0.3">
      <c r="A14" s="8"/>
      <c r="B14" t="s">
        <v>36</v>
      </c>
      <c r="E14" s="19">
        <v>4219.58</v>
      </c>
      <c r="F14" s="140">
        <v>2785.5199999999995</v>
      </c>
      <c r="G14" s="247">
        <f>E14/E11</f>
        <v>9.957435983478452E-3</v>
      </c>
      <c r="H14" s="215">
        <f>F14/F11</f>
        <v>6.1049307213140221E-3</v>
      </c>
      <c r="I14" s="186">
        <f t="shared" si="0"/>
        <v>-0.33985846932633118</v>
      </c>
      <c r="K14" s="19">
        <v>406.74500000000006</v>
      </c>
      <c r="L14" s="140">
        <v>397.92499999999995</v>
      </c>
      <c r="M14" s="247">
        <f>K14/K11</f>
        <v>3.5864213131078428E-3</v>
      </c>
      <c r="N14" s="215">
        <f>L14/L11</f>
        <v>3.2848877637412736E-3</v>
      </c>
      <c r="O14" s="209">
        <f t="shared" si="1"/>
        <v>-2.1684347687126099E-2</v>
      </c>
      <c r="Q14" s="189">
        <f t="shared" si="2"/>
        <v>0.96394664871859304</v>
      </c>
      <c r="R14" s="190">
        <f t="shared" si="3"/>
        <v>1.4285483500387719</v>
      </c>
      <c r="S14" s="182">
        <f t="shared" si="4"/>
        <v>0.48197864678277541</v>
      </c>
    </row>
    <row r="15" spans="1:19" ht="24" customHeight="1" thickBot="1" x14ac:dyDescent="0.3">
      <c r="A15" s="12" t="s">
        <v>12</v>
      </c>
      <c r="B15" s="13"/>
      <c r="C15" s="13"/>
      <c r="D15" s="13"/>
      <c r="E15" s="17">
        <v>700546.62999999977</v>
      </c>
      <c r="F15" s="145">
        <v>732284.9300000004</v>
      </c>
      <c r="G15" s="243">
        <f>G7+G11</f>
        <v>1</v>
      </c>
      <c r="H15" s="244">
        <f>H7+H11</f>
        <v>0.99999999999999989</v>
      </c>
      <c r="I15" s="164">
        <f t="shared" si="0"/>
        <v>4.5305049857995376E-2</v>
      </c>
      <c r="J15" s="1"/>
      <c r="K15" s="17">
        <v>179072.62199999977</v>
      </c>
      <c r="L15" s="145">
        <v>186382.60900000017</v>
      </c>
      <c r="M15" s="243">
        <f>M7+M11</f>
        <v>1</v>
      </c>
      <c r="N15" s="244">
        <f>N7+N11</f>
        <v>1</v>
      </c>
      <c r="O15" s="164">
        <f t="shared" si="1"/>
        <v>4.0821354589873661E-2</v>
      </c>
      <c r="Q15" s="191">
        <f t="shared" si="2"/>
        <v>2.5561841900517006</v>
      </c>
      <c r="R15" s="192">
        <f t="shared" si="3"/>
        <v>2.5452197821413596</v>
      </c>
      <c r="S15" s="57">
        <f t="shared" si="4"/>
        <v>-4.2893653567739462E-3</v>
      </c>
    </row>
    <row r="16" spans="1:19" s="42" customFormat="1" ht="24" customHeight="1" x14ac:dyDescent="0.25">
      <c r="A16" s="179"/>
      <c r="B16" s="177" t="s">
        <v>33</v>
      </c>
      <c r="C16" s="177"/>
      <c r="D16" s="178"/>
      <c r="E16" s="180">
        <f>E8+E12</f>
        <v>577615.41999999981</v>
      </c>
      <c r="F16" s="181">
        <f t="shared" ref="F16:F17" si="5">F8+F12</f>
        <v>612579.46000000031</v>
      </c>
      <c r="G16" s="245">
        <f>E16/E15</f>
        <v>0.82452101725191373</v>
      </c>
      <c r="H16" s="246">
        <f>F16/F15</f>
        <v>0.83653156702268883</v>
      </c>
      <c r="I16" s="207">
        <f t="shared" si="0"/>
        <v>6.0531694254285166E-2</v>
      </c>
      <c r="J16" s="3"/>
      <c r="K16" s="180">
        <f t="shared" ref="K16:L18" si="6">K8+K12</f>
        <v>157981.35899999979</v>
      </c>
      <c r="L16" s="181">
        <f t="shared" si="6"/>
        <v>165779.93300000016</v>
      </c>
      <c r="M16" s="250">
        <f>K16/K15</f>
        <v>0.88221949975133551</v>
      </c>
      <c r="N16" s="246">
        <f>L16/L15</f>
        <v>0.88946030903559259</v>
      </c>
      <c r="O16" s="207">
        <f t="shared" si="1"/>
        <v>4.9363887292553178E-2</v>
      </c>
      <c r="P16" s="3"/>
      <c r="Q16" s="189">
        <f t="shared" si="2"/>
        <v>2.735061314671964</v>
      </c>
      <c r="R16" s="190">
        <f t="shared" si="3"/>
        <v>2.7062600662451213</v>
      </c>
      <c r="S16" s="182">
        <f t="shared" si="4"/>
        <v>-1.053038492129639E-2</v>
      </c>
    </row>
    <row r="17" spans="1:19" ht="24" customHeight="1" x14ac:dyDescent="0.25">
      <c r="A17" s="8"/>
      <c r="B17" s="3" t="s">
        <v>37</v>
      </c>
      <c r="C17" s="3"/>
      <c r="D17" s="183"/>
      <c r="E17" s="19">
        <f>E9+E13</f>
        <v>113364.63999999996</v>
      </c>
      <c r="F17" s="140">
        <f t="shared" si="5"/>
        <v>109361.94</v>
      </c>
      <c r="G17" s="248">
        <f>E17/E15</f>
        <v>0.16182311804140717</v>
      </c>
      <c r="H17" s="215">
        <f>F17/F15</f>
        <v>0.14934342565263489</v>
      </c>
      <c r="I17" s="182">
        <f t="shared" si="0"/>
        <v>-3.530818780882606E-2</v>
      </c>
      <c r="K17" s="19">
        <f t="shared" si="6"/>
        <v>19500.486000000004</v>
      </c>
      <c r="L17" s="140">
        <f t="shared" si="6"/>
        <v>18735.602000000006</v>
      </c>
      <c r="M17" s="247">
        <f>K17/K15</f>
        <v>0.10889708198945135</v>
      </c>
      <c r="N17" s="215">
        <f>L17/L15</f>
        <v>0.1005222649286983</v>
      </c>
      <c r="O17" s="182">
        <f t="shared" si="1"/>
        <v>-3.9223842933965747E-2</v>
      </c>
      <c r="Q17" s="189">
        <f t="shared" si="2"/>
        <v>1.7201559498623213</v>
      </c>
      <c r="R17" s="190">
        <f t="shared" si="3"/>
        <v>1.7131738884661341</v>
      </c>
      <c r="S17" s="182">
        <f t="shared" si="4"/>
        <v>-4.0589700002177844E-3</v>
      </c>
    </row>
    <row r="18" spans="1:19" ht="24" customHeight="1" thickBot="1" x14ac:dyDescent="0.3">
      <c r="A18" s="9"/>
      <c r="B18" s="184" t="s">
        <v>36</v>
      </c>
      <c r="C18" s="184"/>
      <c r="D18" s="185"/>
      <c r="E18" s="21">
        <f>E10+E14</f>
        <v>9566.57</v>
      </c>
      <c r="F18" s="142">
        <f>F10+F14</f>
        <v>10343.529999999999</v>
      </c>
      <c r="G18" s="249">
        <f>E18/E15</f>
        <v>1.365586470667913E-2</v>
      </c>
      <c r="H18" s="221">
        <f>F18/F15</f>
        <v>1.4125007324676192E-2</v>
      </c>
      <c r="I18" s="208">
        <f t="shared" si="0"/>
        <v>8.121615166146269E-2</v>
      </c>
      <c r="K18" s="21">
        <f t="shared" si="6"/>
        <v>1590.7770000000003</v>
      </c>
      <c r="L18" s="142">
        <f t="shared" si="6"/>
        <v>1867.0740000000001</v>
      </c>
      <c r="M18" s="249">
        <f>K18/K15</f>
        <v>8.8834182592133059E-3</v>
      </c>
      <c r="N18" s="221">
        <f>L18/L15</f>
        <v>1.0017426035709149E-2</v>
      </c>
      <c r="O18" s="208">
        <f t="shared" si="1"/>
        <v>0.17368682096862084</v>
      </c>
      <c r="Q18" s="193">
        <f t="shared" si="2"/>
        <v>1.6628499033613933</v>
      </c>
      <c r="R18" s="194">
        <f t="shared" si="3"/>
        <v>1.8050646152715757</v>
      </c>
      <c r="S18" s="186">
        <f t="shared" si="4"/>
        <v>8.5524683630615328E-2</v>
      </c>
    </row>
    <row r="19" spans="1:19" ht="6.75" customHeight="1" x14ac:dyDescent="0.25">
      <c r="Q19" s="195"/>
      <c r="R19" s="195"/>
    </row>
  </sheetData>
  <mergeCells count="11">
    <mergeCell ref="A4:D6"/>
    <mergeCell ref="E4:F4"/>
    <mergeCell ref="G4:H4"/>
    <mergeCell ref="K4:L4"/>
    <mergeCell ref="Q4:R4"/>
    <mergeCell ref="E5:F5"/>
    <mergeCell ref="G5:H5"/>
    <mergeCell ref="K5:L5"/>
    <mergeCell ref="M5:N5"/>
    <mergeCell ref="Q5:R5"/>
    <mergeCell ref="M4:N4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89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57" id="{E0176B34-D790-464E-9202-A2DCC57EB208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I7:I18</xm:sqref>
        </x14:conditionalFormatting>
        <x14:conditionalFormatting xmlns:xm="http://schemas.microsoft.com/office/excel/2006/main">
          <x14:cfRule type="iconSet" priority="258" id="{233737AC-CB54-4D6E-931B-9D9405402A3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O7:O18</xm:sqref>
        </x14:conditionalFormatting>
        <x14:conditionalFormatting xmlns:xm="http://schemas.microsoft.com/office/excel/2006/main">
          <x14:cfRule type="iconSet" priority="2" id="{20F04751-E1AE-4503-A136-E97E3FC04AB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S7:S18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lha2"/>
  <dimension ref="A1:A25"/>
  <sheetViews>
    <sheetView showGridLines="0" showRowColHeaders="0" topLeftCell="A7" workbookViewId="0">
      <selection activeCell="A26" sqref="A26"/>
    </sheetView>
  </sheetViews>
  <sheetFormatPr defaultRowHeight="15" x14ac:dyDescent="0.25"/>
  <cols>
    <col min="1" max="1" width="152.5703125" customWidth="1"/>
  </cols>
  <sheetData>
    <row r="1" spans="1:1" ht="18.75" x14ac:dyDescent="0.3">
      <c r="A1" s="7" t="s">
        <v>27</v>
      </c>
    </row>
    <row r="3" spans="1:1" ht="46.5" customHeight="1" x14ac:dyDescent="0.25">
      <c r="A3" s="6" t="s">
        <v>28</v>
      </c>
    </row>
    <row r="5" spans="1:1" x14ac:dyDescent="0.25">
      <c r="A5" t="s">
        <v>32</v>
      </c>
    </row>
    <row r="7" spans="1:1" x14ac:dyDescent="0.25">
      <c r="A7" t="s">
        <v>106</v>
      </c>
    </row>
    <row r="9" spans="1:1" x14ac:dyDescent="0.25">
      <c r="A9" t="s">
        <v>96</v>
      </c>
    </row>
    <row r="11" spans="1:1" x14ac:dyDescent="0.25">
      <c r="A11" t="s">
        <v>103</v>
      </c>
    </row>
    <row r="13" spans="1:1" x14ac:dyDescent="0.25">
      <c r="A13" t="s">
        <v>114</v>
      </c>
    </row>
    <row r="15" spans="1:1" x14ac:dyDescent="0.25">
      <c r="A15" t="s">
        <v>113</v>
      </c>
    </row>
    <row r="17" spans="1:1" x14ac:dyDescent="0.25">
      <c r="A17" t="s">
        <v>153</v>
      </c>
    </row>
    <row r="19" spans="1:1" x14ac:dyDescent="0.25">
      <c r="A19" t="s">
        <v>152</v>
      </c>
    </row>
    <row r="21" spans="1:1" x14ac:dyDescent="0.25">
      <c r="A21" t="s">
        <v>151</v>
      </c>
    </row>
    <row r="23" spans="1:1" x14ac:dyDescent="0.25">
      <c r="A23" t="s">
        <v>150</v>
      </c>
    </row>
    <row r="25" spans="1:1" x14ac:dyDescent="0.25">
      <c r="A25" t="s">
        <v>154</v>
      </c>
    </row>
  </sheetData>
  <customSheetViews>
    <customSheetView guid="{D2454DF7-9151-402B-B9E4-208D72282370}" showGridLines="0" showRowCol="0">
      <pageMargins left="0.7" right="0.7" top="0.75" bottom="0.75" header="0.3" footer="0.3"/>
      <pageSetup paperSize="9" orientation="portrait" horizontalDpi="4294967292" verticalDpi="0" r:id="rId1"/>
    </customSheetView>
  </customSheetViews>
  <pageMargins left="0.7" right="0.7" top="0.75" bottom="0.75" header="0.3" footer="0.3"/>
  <pageSetup paperSize="9" orientation="portrait"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Folha13">
    <pageSetUpPr fitToPage="1"/>
  </sheetPr>
  <dimension ref="A1:P96"/>
  <sheetViews>
    <sheetView showGridLines="0" topLeftCell="A83" workbookViewId="0">
      <selection activeCell="H96" sqref="H96:I96"/>
    </sheetView>
  </sheetViews>
  <sheetFormatPr defaultRowHeight="15" x14ac:dyDescent="0.25"/>
  <cols>
    <col min="1" max="1" width="33" customWidth="1"/>
    <col min="6" max="6" width="10.85546875" customWidth="1"/>
    <col min="7" max="7" width="2" customWidth="1"/>
    <col min="12" max="12" width="10.85546875" customWidth="1"/>
    <col min="13" max="13" width="2" customWidth="1"/>
    <col min="16" max="16" width="10.85546875" customWidth="1"/>
  </cols>
  <sheetData>
    <row r="1" spans="1:16" ht="15.75" x14ac:dyDescent="0.25">
      <c r="A1" s="4" t="s">
        <v>138</v>
      </c>
    </row>
    <row r="3" spans="1:16" ht="8.25" customHeight="1" thickBot="1" x14ac:dyDescent="0.3"/>
    <row r="4" spans="1:16" x14ac:dyDescent="0.25">
      <c r="A4" s="373" t="s">
        <v>3</v>
      </c>
      <c r="B4" s="367" t="s">
        <v>1</v>
      </c>
      <c r="C4" s="359"/>
      <c r="D4" s="367" t="s">
        <v>104</v>
      </c>
      <c r="E4" s="359"/>
      <c r="F4" s="130" t="s">
        <v>0</v>
      </c>
      <c r="H4" s="376" t="s">
        <v>19</v>
      </c>
      <c r="I4" s="377"/>
      <c r="J4" s="367" t="s">
        <v>104</v>
      </c>
      <c r="K4" s="360"/>
      <c r="L4" s="130" t="s">
        <v>0</v>
      </c>
      <c r="N4" s="358" t="s">
        <v>22</v>
      </c>
      <c r="O4" s="359"/>
      <c r="P4" s="130" t="s">
        <v>0</v>
      </c>
    </row>
    <row r="5" spans="1:16" x14ac:dyDescent="0.25">
      <c r="A5" s="374"/>
      <c r="B5" s="368" t="s">
        <v>155</v>
      </c>
      <c r="C5" s="362"/>
      <c r="D5" s="368" t="str">
        <f>B5</f>
        <v>jan-nov</v>
      </c>
      <c r="E5" s="362"/>
      <c r="F5" s="131" t="s">
        <v>149</v>
      </c>
      <c r="H5" s="356" t="str">
        <f>B5</f>
        <v>jan-nov</v>
      </c>
      <c r="I5" s="362"/>
      <c r="J5" s="368" t="str">
        <f>B5</f>
        <v>jan-nov</v>
      </c>
      <c r="K5" s="357"/>
      <c r="L5" s="131" t="str">
        <f>F5</f>
        <v>2024/2023</v>
      </c>
      <c r="N5" s="356" t="str">
        <f>B5</f>
        <v>jan-nov</v>
      </c>
      <c r="O5" s="357"/>
      <c r="P5" s="131" t="str">
        <f>F5</f>
        <v>2024/2023</v>
      </c>
    </row>
    <row r="6" spans="1:16" ht="19.5" customHeight="1" thickBot="1" x14ac:dyDescent="0.3">
      <c r="A6" s="375"/>
      <c r="B6" s="99">
        <f>'6'!E6</f>
        <v>2023</v>
      </c>
      <c r="C6" s="134">
        <f>'6'!F6</f>
        <v>2024</v>
      </c>
      <c r="D6" s="99">
        <f>B6</f>
        <v>2023</v>
      </c>
      <c r="E6" s="134">
        <f>C6</f>
        <v>2024</v>
      </c>
      <c r="F6" s="132" t="s">
        <v>1</v>
      </c>
      <c r="H6" s="25">
        <f>B6</f>
        <v>2023</v>
      </c>
      <c r="I6" s="134">
        <f>E6</f>
        <v>2024</v>
      </c>
      <c r="J6" s="99">
        <f>B6</f>
        <v>2023</v>
      </c>
      <c r="K6" s="134">
        <f>C6</f>
        <v>2024</v>
      </c>
      <c r="L6" s="259">
        <v>1000</v>
      </c>
      <c r="N6" s="25">
        <f>B6</f>
        <v>2023</v>
      </c>
      <c r="O6" s="134">
        <f>C6</f>
        <v>2024</v>
      </c>
      <c r="P6" s="132"/>
    </row>
    <row r="7" spans="1:16" ht="20.100000000000001" customHeight="1" x14ac:dyDescent="0.25">
      <c r="A7" s="8" t="s">
        <v>163</v>
      </c>
      <c r="B7" s="39">
        <v>100948.04</v>
      </c>
      <c r="C7" s="147">
        <v>114947.20999999999</v>
      </c>
      <c r="D7" s="247">
        <f>B7/$B$33</f>
        <v>0.14409895883732968</v>
      </c>
      <c r="E7" s="246">
        <f>C7/$C$33</f>
        <v>0.15697060705591739</v>
      </c>
      <c r="F7" s="52">
        <f>(C7-B7)/B7</f>
        <v>0.13867698669533354</v>
      </c>
      <c r="H7" s="39">
        <v>26033.92400000001</v>
      </c>
      <c r="I7" s="147">
        <v>28898.760000000013</v>
      </c>
      <c r="J7" s="247">
        <f>H7/$H$33</f>
        <v>0.14538193337002686</v>
      </c>
      <c r="K7" s="246">
        <f>I7/$I$33</f>
        <v>0.15505073222791946</v>
      </c>
      <c r="L7" s="52">
        <f>(I7-H7)/H7</f>
        <v>0.11004242003625737</v>
      </c>
      <c r="N7" s="27">
        <f t="shared" ref="N7:N33" si="0">(H7/B7)*10</f>
        <v>2.5789429888881461</v>
      </c>
      <c r="O7" s="151">
        <f t="shared" ref="O7:O33" si="1">(I7/C7)*10</f>
        <v>2.5140897286676216</v>
      </c>
      <c r="P7" s="61">
        <f>(O7-N7)/N7</f>
        <v>-2.5147225239160697E-2</v>
      </c>
    </row>
    <row r="8" spans="1:16" ht="20.100000000000001" customHeight="1" x14ac:dyDescent="0.25">
      <c r="A8" s="8" t="s">
        <v>164</v>
      </c>
      <c r="B8" s="19">
        <v>75613.039999999964</v>
      </c>
      <c r="C8" s="140">
        <v>77960.179999999993</v>
      </c>
      <c r="D8" s="247">
        <f t="shared" ref="D8:D32" si="2">B8/$B$33</f>
        <v>0.10793434264325844</v>
      </c>
      <c r="E8" s="215">
        <f t="shared" ref="E8:E32" si="3">C8/$C$33</f>
        <v>0.10646153813379715</v>
      </c>
      <c r="F8" s="52">
        <f t="shared" ref="F8:F33" si="4">(C8-B8)/B8</f>
        <v>3.1041471153653254E-2</v>
      </c>
      <c r="H8" s="19">
        <v>19048.659000000007</v>
      </c>
      <c r="I8" s="140">
        <v>19908.814000000002</v>
      </c>
      <c r="J8" s="247">
        <f t="shared" ref="J8:J32" si="5">H8/$H$33</f>
        <v>0.10637393247081625</v>
      </c>
      <c r="K8" s="215">
        <f t="shared" ref="K8:K32" si="6">I8/$I$33</f>
        <v>0.10681690800883681</v>
      </c>
      <c r="L8" s="52">
        <f t="shared" ref="L8:L33" si="7">(I8-H8)/H8</f>
        <v>4.5155672113191533E-2</v>
      </c>
      <c r="N8" s="27">
        <f t="shared" si="0"/>
        <v>2.5192293551482674</v>
      </c>
      <c r="O8" s="152">
        <f t="shared" si="1"/>
        <v>2.553715755915392</v>
      </c>
      <c r="P8" s="52">
        <f t="shared" ref="P8:P71" si="8">(O8-N8)/N8</f>
        <v>1.3689266003767625E-2</v>
      </c>
    </row>
    <row r="9" spans="1:16" ht="20.100000000000001" customHeight="1" x14ac:dyDescent="0.25">
      <c r="A9" s="8" t="s">
        <v>161</v>
      </c>
      <c r="B9" s="19">
        <v>74287.510000000024</v>
      </c>
      <c r="C9" s="140">
        <v>71134.85000000002</v>
      </c>
      <c r="D9" s="247">
        <f t="shared" si="2"/>
        <v>0.10604220592710588</v>
      </c>
      <c r="E9" s="215">
        <f t="shared" si="3"/>
        <v>9.7140944850524241E-2</v>
      </c>
      <c r="F9" s="52">
        <f t="shared" si="4"/>
        <v>-4.2438627973935356E-2</v>
      </c>
      <c r="H9" s="19">
        <v>19249.327999999998</v>
      </c>
      <c r="I9" s="140">
        <v>18593.156999999999</v>
      </c>
      <c r="J9" s="247">
        <f t="shared" si="5"/>
        <v>0.10749453369817746</v>
      </c>
      <c r="K9" s="215">
        <f t="shared" si="6"/>
        <v>9.975800370945552E-2</v>
      </c>
      <c r="L9" s="52">
        <f t="shared" si="7"/>
        <v>-3.4087995175727616E-2</v>
      </c>
      <c r="N9" s="27">
        <f t="shared" si="0"/>
        <v>2.5911930551986453</v>
      </c>
      <c r="O9" s="152">
        <f t="shared" si="1"/>
        <v>2.6137901464612625</v>
      </c>
      <c r="P9" s="52">
        <f t="shared" si="8"/>
        <v>8.7207285529270952E-3</v>
      </c>
    </row>
    <row r="10" spans="1:16" ht="20.100000000000001" customHeight="1" x14ac:dyDescent="0.25">
      <c r="A10" s="8" t="s">
        <v>170</v>
      </c>
      <c r="B10" s="19">
        <v>70132.099999999991</v>
      </c>
      <c r="C10" s="140">
        <v>73241.489999999991</v>
      </c>
      <c r="D10" s="247">
        <f t="shared" si="2"/>
        <v>0.10011053796661618</v>
      </c>
      <c r="E10" s="215">
        <f t="shared" si="3"/>
        <v>0.10001774855587971</v>
      </c>
      <c r="F10" s="52">
        <f t="shared" si="4"/>
        <v>4.4336188421564442E-2</v>
      </c>
      <c r="H10" s="19">
        <v>17218.66</v>
      </c>
      <c r="I10" s="140">
        <v>18460.527999999995</v>
      </c>
      <c r="J10" s="247">
        <f t="shared" si="5"/>
        <v>9.6154620442202479E-2</v>
      </c>
      <c r="K10" s="215">
        <f t="shared" si="6"/>
        <v>9.9046408348109308E-2</v>
      </c>
      <c r="L10" s="52">
        <f t="shared" si="7"/>
        <v>7.2123382423486787E-2</v>
      </c>
      <c r="N10" s="27">
        <f t="shared" si="0"/>
        <v>2.4551753048889173</v>
      </c>
      <c r="O10" s="152">
        <f t="shared" si="1"/>
        <v>2.5205014261725145</v>
      </c>
      <c r="P10" s="52">
        <f t="shared" si="8"/>
        <v>2.6607518067453352E-2</v>
      </c>
    </row>
    <row r="11" spans="1:16" ht="20.100000000000001" customHeight="1" x14ac:dyDescent="0.25">
      <c r="A11" s="8" t="s">
        <v>175</v>
      </c>
      <c r="B11" s="19">
        <v>53871.330000000009</v>
      </c>
      <c r="C11" s="140">
        <v>54528.87</v>
      </c>
      <c r="D11" s="247">
        <f t="shared" si="2"/>
        <v>7.6898992433951222E-2</v>
      </c>
      <c r="E11" s="215">
        <f t="shared" si="3"/>
        <v>7.4464006790362317E-2</v>
      </c>
      <c r="F11" s="52">
        <f t="shared" si="4"/>
        <v>1.2205750257140366E-2</v>
      </c>
      <c r="H11" s="19">
        <v>12563.609999999997</v>
      </c>
      <c r="I11" s="140">
        <v>12429.419</v>
      </c>
      <c r="J11" s="247">
        <f t="shared" si="5"/>
        <v>7.0159301068367638E-2</v>
      </c>
      <c r="K11" s="215">
        <f t="shared" si="6"/>
        <v>6.6687654318649425E-2</v>
      </c>
      <c r="L11" s="52">
        <f t="shared" si="7"/>
        <v>-1.0680926899195144E-2</v>
      </c>
      <c r="N11" s="27">
        <f t="shared" si="0"/>
        <v>2.3321514430774206</v>
      </c>
      <c r="O11" s="152">
        <f t="shared" si="1"/>
        <v>2.2794198742794411</v>
      </c>
      <c r="P11" s="52">
        <f t="shared" si="8"/>
        <v>-2.2610696640007581E-2</v>
      </c>
    </row>
    <row r="12" spans="1:16" ht="20.100000000000001" customHeight="1" x14ac:dyDescent="0.25">
      <c r="A12" s="8" t="s">
        <v>166</v>
      </c>
      <c r="B12" s="19">
        <v>34175.510000000009</v>
      </c>
      <c r="C12" s="140">
        <v>35385.829999999994</v>
      </c>
      <c r="D12" s="247">
        <f t="shared" si="2"/>
        <v>4.8784061669099772E-2</v>
      </c>
      <c r="E12" s="215">
        <f t="shared" si="3"/>
        <v>4.8322488351631089E-2</v>
      </c>
      <c r="F12" s="52">
        <f t="shared" si="4"/>
        <v>3.5414833604530987E-2</v>
      </c>
      <c r="H12" s="19">
        <v>10094.180999999997</v>
      </c>
      <c r="I12" s="140">
        <v>11094.578999999998</v>
      </c>
      <c r="J12" s="247">
        <f t="shared" si="5"/>
        <v>5.6369203104648768E-2</v>
      </c>
      <c r="K12" s="215">
        <f t="shared" si="6"/>
        <v>5.9525827326518413E-2</v>
      </c>
      <c r="L12" s="52">
        <f t="shared" si="7"/>
        <v>9.9106405958046651E-2</v>
      </c>
      <c r="N12" s="27">
        <f t="shared" si="0"/>
        <v>2.9536299531448087</v>
      </c>
      <c r="O12" s="152">
        <f t="shared" si="1"/>
        <v>3.1353168768402488</v>
      </c>
      <c r="P12" s="52">
        <f t="shared" si="8"/>
        <v>6.1513096284114138E-2</v>
      </c>
    </row>
    <row r="13" spans="1:16" ht="20.100000000000001" customHeight="1" x14ac:dyDescent="0.25">
      <c r="A13" s="8" t="s">
        <v>165</v>
      </c>
      <c r="B13" s="19">
        <v>35071.310000000005</v>
      </c>
      <c r="C13" s="140">
        <v>31011.75</v>
      </c>
      <c r="D13" s="247">
        <f t="shared" si="2"/>
        <v>5.0062777405695341E-2</v>
      </c>
      <c r="E13" s="215">
        <f t="shared" si="3"/>
        <v>4.2349294283578927E-2</v>
      </c>
      <c r="F13" s="52">
        <f t="shared" si="4"/>
        <v>-0.11575159296872585</v>
      </c>
      <c r="H13" s="19">
        <v>8361.9609999999975</v>
      </c>
      <c r="I13" s="140">
        <v>7141.0850000000009</v>
      </c>
      <c r="J13" s="247">
        <f t="shared" si="5"/>
        <v>4.6695920943180223E-2</v>
      </c>
      <c r="K13" s="215">
        <f t="shared" si="6"/>
        <v>3.8314116527899872E-2</v>
      </c>
      <c r="L13" s="52">
        <f t="shared" si="7"/>
        <v>-0.14600355108090038</v>
      </c>
      <c r="N13" s="27">
        <f t="shared" si="0"/>
        <v>2.3842739264658199</v>
      </c>
      <c r="O13" s="152">
        <f t="shared" si="1"/>
        <v>2.3027030077309409</v>
      </c>
      <c r="P13" s="52">
        <f t="shared" si="8"/>
        <v>-3.4212058366880085E-2</v>
      </c>
    </row>
    <row r="14" spans="1:16" ht="20.100000000000001" customHeight="1" x14ac:dyDescent="0.25">
      <c r="A14" s="8" t="s">
        <v>178</v>
      </c>
      <c r="B14" s="19">
        <v>29554.949999999997</v>
      </c>
      <c r="C14" s="140">
        <v>34571.839999999997</v>
      </c>
      <c r="D14" s="247">
        <f t="shared" si="2"/>
        <v>4.2188412211760985E-2</v>
      </c>
      <c r="E14" s="215">
        <f t="shared" si="3"/>
        <v>4.7210912834161407E-2</v>
      </c>
      <c r="F14" s="52">
        <f t="shared" si="4"/>
        <v>0.16974787641325734</v>
      </c>
      <c r="H14" s="19">
        <v>5946.98</v>
      </c>
      <c r="I14" s="140">
        <v>7042.6239999999998</v>
      </c>
      <c r="J14" s="247">
        <f t="shared" si="5"/>
        <v>3.3209878392242445E-2</v>
      </c>
      <c r="K14" s="215">
        <f t="shared" si="6"/>
        <v>3.7785842991391962E-2</v>
      </c>
      <c r="L14" s="52">
        <f t="shared" si="7"/>
        <v>0.18423535979606462</v>
      </c>
      <c r="N14" s="27">
        <f t="shared" si="0"/>
        <v>2.0121773171668367</v>
      </c>
      <c r="O14" s="152">
        <f t="shared" si="1"/>
        <v>2.0370984014735694</v>
      </c>
      <c r="P14" s="52">
        <f t="shared" si="8"/>
        <v>1.2385133305161089E-2</v>
      </c>
    </row>
    <row r="15" spans="1:16" ht="20.100000000000001" customHeight="1" x14ac:dyDescent="0.25">
      <c r="A15" s="8" t="s">
        <v>167</v>
      </c>
      <c r="B15" s="19">
        <v>19778.080000000005</v>
      </c>
      <c r="C15" s="140">
        <v>25754.78</v>
      </c>
      <c r="D15" s="247">
        <f t="shared" si="2"/>
        <v>2.8232353355264892E-2</v>
      </c>
      <c r="E15" s="215">
        <f t="shared" si="3"/>
        <v>3.5170435639034651E-2</v>
      </c>
      <c r="F15" s="52">
        <f t="shared" si="4"/>
        <v>0.30218807892373739</v>
      </c>
      <c r="H15" s="19">
        <v>5291.8540000000003</v>
      </c>
      <c r="I15" s="140">
        <v>6559.0520000000006</v>
      </c>
      <c r="J15" s="247">
        <f t="shared" si="5"/>
        <v>2.9551440867381724E-2</v>
      </c>
      <c r="K15" s="215">
        <f t="shared" si="6"/>
        <v>3.5191330538784336E-2</v>
      </c>
      <c r="L15" s="52">
        <f t="shared" si="7"/>
        <v>0.23946201085668656</v>
      </c>
      <c r="N15" s="27">
        <f t="shared" si="0"/>
        <v>2.6756156310420423</v>
      </c>
      <c r="O15" s="152">
        <f t="shared" si="1"/>
        <v>2.5467319076303507</v>
      </c>
      <c r="P15" s="52">
        <f t="shared" si="8"/>
        <v>-4.8169745278957204E-2</v>
      </c>
    </row>
    <row r="16" spans="1:16" ht="20.100000000000001" customHeight="1" x14ac:dyDescent="0.25">
      <c r="A16" s="8" t="s">
        <v>172</v>
      </c>
      <c r="B16" s="19">
        <v>18723.57</v>
      </c>
      <c r="C16" s="140">
        <v>17146.189999999999</v>
      </c>
      <c r="D16" s="247">
        <f t="shared" si="2"/>
        <v>2.6727085961429871E-2</v>
      </c>
      <c r="E16" s="215">
        <f t="shared" si="3"/>
        <v>2.3414642712912302E-2</v>
      </c>
      <c r="F16" s="52">
        <f t="shared" si="4"/>
        <v>-8.424568605239284E-2</v>
      </c>
      <c r="H16" s="19">
        <v>6676.0459999999994</v>
      </c>
      <c r="I16" s="140">
        <v>6010.0010000000002</v>
      </c>
      <c r="J16" s="247">
        <f t="shared" si="5"/>
        <v>3.7281221023278466E-2</v>
      </c>
      <c r="K16" s="215">
        <f t="shared" si="6"/>
        <v>3.2245503119875306E-2</v>
      </c>
      <c r="L16" s="52">
        <f t="shared" si="7"/>
        <v>-9.9766388667783173E-2</v>
      </c>
      <c r="N16" s="27">
        <f t="shared" si="0"/>
        <v>3.5655839137514906</v>
      </c>
      <c r="O16" s="152">
        <f t="shared" si="1"/>
        <v>3.5051524566098946</v>
      </c>
      <c r="P16" s="52">
        <f t="shared" si="8"/>
        <v>-1.6948544362826039E-2</v>
      </c>
    </row>
    <row r="17" spans="1:16" ht="20.100000000000001" customHeight="1" x14ac:dyDescent="0.25">
      <c r="A17" s="8" t="s">
        <v>171</v>
      </c>
      <c r="B17" s="19">
        <v>14409.060000000001</v>
      </c>
      <c r="C17" s="140">
        <v>24637.769999999997</v>
      </c>
      <c r="D17" s="247">
        <f t="shared" si="2"/>
        <v>2.0568309635577015E-2</v>
      </c>
      <c r="E17" s="215">
        <f t="shared" si="3"/>
        <v>3.3645059444279417E-2</v>
      </c>
      <c r="F17" s="52">
        <f t="shared" si="4"/>
        <v>0.70988045021673829</v>
      </c>
      <c r="H17" s="19">
        <v>3078.8929999999996</v>
      </c>
      <c r="I17" s="140">
        <v>5180.0409999999993</v>
      </c>
      <c r="J17" s="247">
        <f t="shared" si="5"/>
        <v>1.7193543968993759E-2</v>
      </c>
      <c r="K17" s="215">
        <f t="shared" si="6"/>
        <v>2.7792512551425862E-2</v>
      </c>
      <c r="L17" s="52">
        <f t="shared" si="7"/>
        <v>0.68243618729199096</v>
      </c>
      <c r="N17" s="27">
        <f t="shared" si="0"/>
        <v>2.1367757508123355</v>
      </c>
      <c r="O17" s="152">
        <f t="shared" si="1"/>
        <v>2.1024796481175039</v>
      </c>
      <c r="P17" s="52">
        <f t="shared" si="8"/>
        <v>-1.6050398682123438E-2</v>
      </c>
    </row>
    <row r="18" spans="1:16" ht="20.100000000000001" customHeight="1" x14ac:dyDescent="0.25">
      <c r="A18" s="8" t="s">
        <v>168</v>
      </c>
      <c r="B18" s="19">
        <v>15950.079999999998</v>
      </c>
      <c r="C18" s="140">
        <v>17757.770000000004</v>
      </c>
      <c r="D18" s="247">
        <f t="shared" si="2"/>
        <v>2.2768049001962942E-2</v>
      </c>
      <c r="E18" s="215">
        <f t="shared" si="3"/>
        <v>2.4249809428687819E-2</v>
      </c>
      <c r="F18" s="52">
        <f t="shared" si="4"/>
        <v>0.1133342277907074</v>
      </c>
      <c r="H18" s="19">
        <v>4467.9879999999994</v>
      </c>
      <c r="I18" s="140">
        <v>5076.8440000000019</v>
      </c>
      <c r="J18" s="247">
        <f t="shared" si="5"/>
        <v>2.4950704078035998E-2</v>
      </c>
      <c r="K18" s="215">
        <f t="shared" si="6"/>
        <v>2.7238828918850478E-2</v>
      </c>
      <c r="L18" s="52">
        <f t="shared" si="7"/>
        <v>0.13627073304583687</v>
      </c>
      <c r="N18" s="27">
        <f t="shared" si="0"/>
        <v>2.801232344916138</v>
      </c>
      <c r="O18" s="152">
        <f t="shared" si="1"/>
        <v>2.8589423108870093</v>
      </c>
      <c r="P18" s="52">
        <f t="shared" si="8"/>
        <v>2.0601634875310207E-2</v>
      </c>
    </row>
    <row r="19" spans="1:16" ht="20.100000000000001" customHeight="1" x14ac:dyDescent="0.25">
      <c r="A19" s="8" t="s">
        <v>177</v>
      </c>
      <c r="B19" s="19">
        <v>22362.23</v>
      </c>
      <c r="C19" s="140">
        <v>21557.35</v>
      </c>
      <c r="D19" s="247">
        <f t="shared" si="2"/>
        <v>3.1921115657925596E-2</v>
      </c>
      <c r="E19" s="215">
        <f t="shared" si="3"/>
        <v>2.9438472808664781E-2</v>
      </c>
      <c r="F19" s="52">
        <f t="shared" si="4"/>
        <v>-3.5992832557397048E-2</v>
      </c>
      <c r="H19" s="19">
        <v>5232.3469999999998</v>
      </c>
      <c r="I19" s="140">
        <v>4939.6680000000006</v>
      </c>
      <c r="J19" s="247">
        <f t="shared" si="5"/>
        <v>2.9219134346511098E-2</v>
      </c>
      <c r="K19" s="215">
        <f t="shared" si="6"/>
        <v>2.6502837504544213E-2</v>
      </c>
      <c r="L19" s="52">
        <f t="shared" si="7"/>
        <v>-5.5936465987442958E-2</v>
      </c>
      <c r="N19" s="27">
        <f t="shared" si="0"/>
        <v>2.3398144997167099</v>
      </c>
      <c r="O19" s="152">
        <f t="shared" si="1"/>
        <v>2.2914078029071296</v>
      </c>
      <c r="P19" s="52">
        <f t="shared" si="8"/>
        <v>-2.0688262601775049E-2</v>
      </c>
    </row>
    <row r="20" spans="1:16" ht="20.100000000000001" customHeight="1" x14ac:dyDescent="0.25">
      <c r="A20" s="8" t="s">
        <v>162</v>
      </c>
      <c r="B20" s="19">
        <v>21722.37</v>
      </c>
      <c r="C20" s="140">
        <v>18029.070000000003</v>
      </c>
      <c r="D20" s="247">
        <f t="shared" si="2"/>
        <v>3.1007743196195241E-2</v>
      </c>
      <c r="E20" s="215">
        <f t="shared" si="3"/>
        <v>2.4620293633517761E-2</v>
      </c>
      <c r="F20" s="52">
        <f t="shared" si="4"/>
        <v>-0.1700228842432937</v>
      </c>
      <c r="H20" s="19">
        <v>3933.9199999999996</v>
      </c>
      <c r="I20" s="140">
        <v>3693.3070000000002</v>
      </c>
      <c r="J20" s="247">
        <f t="shared" si="5"/>
        <v>2.1968293958414251E-2</v>
      </c>
      <c r="K20" s="215">
        <f t="shared" si="6"/>
        <v>1.9815727549988314E-2</v>
      </c>
      <c r="L20" s="52">
        <f t="shared" si="7"/>
        <v>-6.1163673892707375E-2</v>
      </c>
      <c r="N20" s="27">
        <f t="shared" si="0"/>
        <v>1.8109994443516062</v>
      </c>
      <c r="O20" s="152">
        <f t="shared" si="1"/>
        <v>2.0485288481324879</v>
      </c>
      <c r="P20" s="52">
        <f t="shared" si="8"/>
        <v>0.13115929136351812</v>
      </c>
    </row>
    <row r="21" spans="1:16" ht="20.100000000000001" customHeight="1" x14ac:dyDescent="0.25">
      <c r="A21" s="8" t="s">
        <v>169</v>
      </c>
      <c r="B21" s="19">
        <v>10621.159999999998</v>
      </c>
      <c r="C21" s="140">
        <v>9656.76</v>
      </c>
      <c r="D21" s="247">
        <f t="shared" si="2"/>
        <v>1.5161246297052348E-2</v>
      </c>
      <c r="E21" s="215">
        <f t="shared" si="3"/>
        <v>1.3187161997175059E-2</v>
      </c>
      <c r="F21" s="52">
        <f t="shared" si="4"/>
        <v>-9.0799874966575961E-2</v>
      </c>
      <c r="H21" s="19">
        <v>2833.5410000000002</v>
      </c>
      <c r="I21" s="140">
        <v>2631.7099999999996</v>
      </c>
      <c r="J21" s="247">
        <f t="shared" si="5"/>
        <v>1.5823418277753257E-2</v>
      </c>
      <c r="K21" s="215">
        <f t="shared" si="6"/>
        <v>1.4119933260511442E-2</v>
      </c>
      <c r="L21" s="52">
        <f t="shared" si="7"/>
        <v>-7.1229249903213179E-2</v>
      </c>
      <c r="N21" s="27">
        <f t="shared" si="0"/>
        <v>2.6678263014585983</v>
      </c>
      <c r="O21" s="152">
        <f t="shared" si="1"/>
        <v>2.7252515336406824</v>
      </c>
      <c r="P21" s="52">
        <f t="shared" si="8"/>
        <v>2.1525101597014613E-2</v>
      </c>
    </row>
    <row r="22" spans="1:16" ht="20.100000000000001" customHeight="1" x14ac:dyDescent="0.25">
      <c r="A22" s="8" t="s">
        <v>201</v>
      </c>
      <c r="B22" s="19">
        <v>8408.2099999999991</v>
      </c>
      <c r="C22" s="140">
        <v>12027.519999999997</v>
      </c>
      <c r="D22" s="247">
        <f t="shared" si="2"/>
        <v>1.2002355931681525E-2</v>
      </c>
      <c r="E22" s="215">
        <f t="shared" si="3"/>
        <v>1.6424644980745397E-2</v>
      </c>
      <c r="F22" s="52">
        <f t="shared" si="4"/>
        <v>0.43044952492861122</v>
      </c>
      <c r="H22" s="19">
        <v>1802.5930000000003</v>
      </c>
      <c r="I22" s="140">
        <v>2629.1860000000001</v>
      </c>
      <c r="J22" s="247">
        <f t="shared" si="5"/>
        <v>1.0066267974788464E-2</v>
      </c>
      <c r="K22" s="215">
        <f t="shared" si="6"/>
        <v>1.4106391224516016E-2</v>
      </c>
      <c r="L22" s="52">
        <f t="shared" si="7"/>
        <v>0.45855775541123245</v>
      </c>
      <c r="N22" s="27">
        <f t="shared" si="0"/>
        <v>2.1438486907439285</v>
      </c>
      <c r="O22" s="152">
        <f t="shared" si="1"/>
        <v>2.1859751636247546</v>
      </c>
      <c r="P22" s="52">
        <f t="shared" si="8"/>
        <v>1.9649928216812735E-2</v>
      </c>
    </row>
    <row r="23" spans="1:16" ht="20.100000000000001" customHeight="1" x14ac:dyDescent="0.25">
      <c r="A23" s="8" t="s">
        <v>184</v>
      </c>
      <c r="B23" s="19">
        <v>6157.58</v>
      </c>
      <c r="C23" s="140">
        <v>5555.42</v>
      </c>
      <c r="D23" s="247">
        <f t="shared" si="2"/>
        <v>8.7896789968142479E-3</v>
      </c>
      <c r="E23" s="215">
        <f t="shared" si="3"/>
        <v>7.5864185816305121E-3</v>
      </c>
      <c r="F23" s="52">
        <f t="shared" si="4"/>
        <v>-9.7791664907317458E-2</v>
      </c>
      <c r="H23" s="19">
        <v>2001.8290000000002</v>
      </c>
      <c r="I23" s="140">
        <v>1901.6189999999999</v>
      </c>
      <c r="J23" s="247">
        <f t="shared" si="5"/>
        <v>1.1178866862182873E-2</v>
      </c>
      <c r="K23" s="215">
        <f t="shared" si="6"/>
        <v>1.0202770581454837E-2</v>
      </c>
      <c r="L23" s="52">
        <f t="shared" si="7"/>
        <v>-5.0059220842539623E-2</v>
      </c>
      <c r="N23" s="27">
        <f t="shared" si="0"/>
        <v>3.2509995810042258</v>
      </c>
      <c r="O23" s="152">
        <f t="shared" si="1"/>
        <v>3.4229977211443958</v>
      </c>
      <c r="P23" s="52">
        <f t="shared" si="8"/>
        <v>5.2906232638467519E-2</v>
      </c>
    </row>
    <row r="24" spans="1:16" ht="20.100000000000001" customHeight="1" x14ac:dyDescent="0.25">
      <c r="A24" s="8" t="s">
        <v>179</v>
      </c>
      <c r="B24" s="19">
        <v>5999.8399999999992</v>
      </c>
      <c r="C24" s="140">
        <v>6411.7200000000012</v>
      </c>
      <c r="D24" s="247">
        <f t="shared" si="2"/>
        <v>8.5645119726005976E-3</v>
      </c>
      <c r="E24" s="215">
        <f t="shared" si="3"/>
        <v>8.7557721555187543E-3</v>
      </c>
      <c r="F24" s="52">
        <f t="shared" si="4"/>
        <v>6.8648497293261487E-2</v>
      </c>
      <c r="H24" s="19">
        <v>1816.6599999999996</v>
      </c>
      <c r="I24" s="140">
        <v>1729.0529999999999</v>
      </c>
      <c r="J24" s="247">
        <f t="shared" si="5"/>
        <v>1.0144822696570552E-2</v>
      </c>
      <c r="K24" s="215">
        <f t="shared" si="6"/>
        <v>9.2769009366104518E-3</v>
      </c>
      <c r="L24" s="52">
        <f t="shared" si="7"/>
        <v>-4.8224213666839016E-2</v>
      </c>
      <c r="N24" s="27">
        <f t="shared" si="0"/>
        <v>3.0278474092642464</v>
      </c>
      <c r="O24" s="152">
        <f t="shared" si="1"/>
        <v>2.6967069678650963</v>
      </c>
      <c r="P24" s="52">
        <f t="shared" si="8"/>
        <v>-0.10936497010581381</v>
      </c>
    </row>
    <row r="25" spans="1:16" ht="20.100000000000001" customHeight="1" x14ac:dyDescent="0.25">
      <c r="A25" s="8" t="s">
        <v>183</v>
      </c>
      <c r="B25" s="19">
        <v>4613.8300000000008</v>
      </c>
      <c r="C25" s="140">
        <v>4946.760000000002</v>
      </c>
      <c r="D25" s="247">
        <f t="shared" si="2"/>
        <v>6.5860426735619331E-3</v>
      </c>
      <c r="E25" s="215">
        <f t="shared" si="3"/>
        <v>6.7552393847569699E-3</v>
      </c>
      <c r="F25" s="52">
        <f t="shared" ref="F25:F27" si="9">(C25-B25)/B25</f>
        <v>7.2159138936632075E-2</v>
      </c>
      <c r="H25" s="19">
        <v>1737.12</v>
      </c>
      <c r="I25" s="140">
        <v>1686.875</v>
      </c>
      <c r="J25" s="247">
        <f t="shared" si="5"/>
        <v>9.7006453616343413E-3</v>
      </c>
      <c r="K25" s="215">
        <f t="shared" si="6"/>
        <v>9.0506029991242361E-3</v>
      </c>
      <c r="L25" s="52">
        <f t="shared" ref="L25:L29" si="10">(I25-H25)/H25</f>
        <v>-2.8924311504098677E-2</v>
      </c>
      <c r="N25" s="27">
        <f t="shared" si="0"/>
        <v>3.7650281869943178</v>
      </c>
      <c r="O25" s="152">
        <f t="shared" si="1"/>
        <v>3.4100603223119763</v>
      </c>
      <c r="P25" s="52">
        <f t="shared" ref="P25:P29" si="11">(O25-N25)/N25</f>
        <v>-9.4280267517922109E-2</v>
      </c>
    </row>
    <row r="26" spans="1:16" ht="20.100000000000001" customHeight="1" x14ac:dyDescent="0.25">
      <c r="A26" s="8" t="s">
        <v>196</v>
      </c>
      <c r="B26" s="19">
        <v>3485.8700000000003</v>
      </c>
      <c r="C26" s="140">
        <v>3766.4599999999996</v>
      </c>
      <c r="D26" s="247">
        <f t="shared" si="2"/>
        <v>4.9759285830837576E-3</v>
      </c>
      <c r="E26" s="215">
        <f t="shared" si="3"/>
        <v>5.1434350833902843E-3</v>
      </c>
      <c r="F26" s="52">
        <f t="shared" si="9"/>
        <v>8.0493535329773977E-2</v>
      </c>
      <c r="H26" s="19">
        <v>1374.0770000000002</v>
      </c>
      <c r="I26" s="140">
        <v>1662.3519999999996</v>
      </c>
      <c r="J26" s="247">
        <f t="shared" si="5"/>
        <v>7.6732946926973567E-3</v>
      </c>
      <c r="K26" s="215">
        <f t="shared" si="6"/>
        <v>8.9190295646092137E-3</v>
      </c>
      <c r="L26" s="52">
        <f t="shared" si="10"/>
        <v>0.2097953753683377</v>
      </c>
      <c r="N26" s="27">
        <f t="shared" si="0"/>
        <v>3.9418480895730479</v>
      </c>
      <c r="O26" s="152">
        <f t="shared" si="1"/>
        <v>4.413566054066683</v>
      </c>
      <c r="P26" s="52">
        <f t="shared" si="11"/>
        <v>0.11966923985260126</v>
      </c>
    </row>
    <row r="27" spans="1:16" ht="20.100000000000001" customHeight="1" x14ac:dyDescent="0.25">
      <c r="A27" s="8" t="s">
        <v>198</v>
      </c>
      <c r="B27" s="19">
        <v>4896.5299999999988</v>
      </c>
      <c r="C27" s="140">
        <v>6471.89</v>
      </c>
      <c r="D27" s="247">
        <f t="shared" si="2"/>
        <v>6.9895846904580788E-3</v>
      </c>
      <c r="E27" s="215">
        <f t="shared" si="3"/>
        <v>8.837939625495228E-3</v>
      </c>
      <c r="F27" s="52">
        <f t="shared" si="9"/>
        <v>0.32172987809734688</v>
      </c>
      <c r="H27" s="19">
        <v>1209.5340000000001</v>
      </c>
      <c r="I27" s="140">
        <v>1541.8050000000003</v>
      </c>
      <c r="J27" s="247">
        <f t="shared" si="5"/>
        <v>6.7544328468033482E-3</v>
      </c>
      <c r="K27" s="215">
        <f t="shared" si="6"/>
        <v>8.272257847833862E-3</v>
      </c>
      <c r="L27" s="52">
        <f t="shared" si="10"/>
        <v>0.27470992960925461</v>
      </c>
      <c r="N27" s="27">
        <f t="shared" si="0"/>
        <v>2.4701860296985831</v>
      </c>
      <c r="O27" s="152">
        <f t="shared" si="1"/>
        <v>2.3823102679433679</v>
      </c>
      <c r="P27" s="52">
        <f t="shared" si="11"/>
        <v>-3.5574552158704441E-2</v>
      </c>
    </row>
    <row r="28" spans="1:16" ht="20.100000000000001" customHeight="1" x14ac:dyDescent="0.25">
      <c r="A28" s="8" t="s">
        <v>185</v>
      </c>
      <c r="B28" s="19">
        <v>3804.4400000000014</v>
      </c>
      <c r="C28" s="140">
        <v>6563.4799999999987</v>
      </c>
      <c r="D28" s="247">
        <f t="shared" si="2"/>
        <v>5.4306734727993808E-3</v>
      </c>
      <c r="E28" s="215">
        <f t="shared" si="3"/>
        <v>8.9630138913277882E-3</v>
      </c>
      <c r="F28" s="52">
        <f t="shared" ref="F28:F29" si="12">(C28-B28)/B28</f>
        <v>0.72521580048574719</v>
      </c>
      <c r="H28" s="19">
        <v>922.32400000000007</v>
      </c>
      <c r="I28" s="140">
        <v>1460.6559999999997</v>
      </c>
      <c r="J28" s="247">
        <f t="shared" si="5"/>
        <v>5.1505584142281669E-3</v>
      </c>
      <c r="K28" s="215">
        <f t="shared" si="6"/>
        <v>7.836868513842939E-3</v>
      </c>
      <c r="L28" s="52">
        <f t="shared" si="10"/>
        <v>0.58366907941244028</v>
      </c>
      <c r="N28" s="27">
        <f t="shared" si="0"/>
        <v>2.4243357760931956</v>
      </c>
      <c r="O28" s="152">
        <f t="shared" si="1"/>
        <v>2.2254291930500285</v>
      </c>
      <c r="P28" s="52">
        <f t="shared" si="11"/>
        <v>-8.2045806115068773E-2</v>
      </c>
    </row>
    <row r="29" spans="1:16" ht="20.100000000000001" customHeight="1" x14ac:dyDescent="0.25">
      <c r="A29" s="8" t="s">
        <v>203</v>
      </c>
      <c r="B29" s="19">
        <v>3545.1799999999994</v>
      </c>
      <c r="C29" s="140">
        <v>4862.87</v>
      </c>
      <c r="D29" s="247">
        <f t="shared" si="2"/>
        <v>5.0605910415984735E-3</v>
      </c>
      <c r="E29" s="215">
        <f t="shared" si="3"/>
        <v>6.6406801516453425E-3</v>
      </c>
      <c r="F29" s="52">
        <f t="shared" si="12"/>
        <v>0.37168493560270588</v>
      </c>
      <c r="H29" s="19">
        <v>1039.5529999999999</v>
      </c>
      <c r="I29" s="140">
        <v>1379.6120000000003</v>
      </c>
      <c r="J29" s="247">
        <f t="shared" si="5"/>
        <v>5.8052034330518696E-3</v>
      </c>
      <c r="K29" s="215">
        <f t="shared" si="6"/>
        <v>7.4020425371339243E-3</v>
      </c>
      <c r="L29" s="52">
        <f t="shared" si="10"/>
        <v>0.32712040655935815</v>
      </c>
      <c r="N29" s="27">
        <f t="shared" si="0"/>
        <v>2.9322996293559145</v>
      </c>
      <c r="O29" s="152">
        <f t="shared" si="1"/>
        <v>2.8370324520293577</v>
      </c>
      <c r="P29" s="52">
        <f t="shared" si="11"/>
        <v>-3.2488895872991801E-2</v>
      </c>
    </row>
    <row r="30" spans="1:16" ht="20.100000000000001" customHeight="1" x14ac:dyDescent="0.25">
      <c r="A30" s="8" t="s">
        <v>176</v>
      </c>
      <c r="B30" s="19">
        <v>683.25</v>
      </c>
      <c r="C30" s="140">
        <v>696.49999999999989</v>
      </c>
      <c r="D30" s="247">
        <f t="shared" si="2"/>
        <v>9.7530980914147035E-4</v>
      </c>
      <c r="E30" s="215">
        <f t="shared" si="3"/>
        <v>9.511325052121443E-4</v>
      </c>
      <c r="F30" s="52">
        <f t="shared" ref="F30" si="13">(C30-B30)/B30</f>
        <v>1.9392608854738216E-2</v>
      </c>
      <c r="H30" s="19">
        <v>1299.3880000000001</v>
      </c>
      <c r="I30" s="140">
        <v>1339.5010000000002</v>
      </c>
      <c r="J30" s="247">
        <f t="shared" si="5"/>
        <v>7.2562069259252812E-3</v>
      </c>
      <c r="K30" s="215">
        <f t="shared" si="6"/>
        <v>7.1868346901400012E-3</v>
      </c>
      <c r="L30" s="52">
        <f t="shared" ref="L30" si="14">(I30-H30)/H30</f>
        <v>3.0870686815639401E-2</v>
      </c>
      <c r="N30" s="27">
        <f t="shared" si="0"/>
        <v>19.017753384559096</v>
      </c>
      <c r="O30" s="152">
        <f t="shared" si="1"/>
        <v>19.231888011486006</v>
      </c>
      <c r="P30" s="52">
        <f t="shared" ref="P30" si="15">(O30-N30)/N30</f>
        <v>1.1259722565377795E-2</v>
      </c>
    </row>
    <row r="31" spans="1:16" ht="20.100000000000001" customHeight="1" x14ac:dyDescent="0.25">
      <c r="A31" s="8" t="s">
        <v>174</v>
      </c>
      <c r="B31" s="19">
        <v>8072.33</v>
      </c>
      <c r="C31" s="140">
        <v>4791.9299999999994</v>
      </c>
      <c r="D31" s="247">
        <f t="shared" si="2"/>
        <v>1.1522901766010925E-2</v>
      </c>
      <c r="E31" s="215">
        <f t="shared" si="3"/>
        <v>6.5438052917462033E-3</v>
      </c>
      <c r="F31" s="52">
        <f t="shared" ref="F31:F32" si="16">(C31-B31)/B31</f>
        <v>-0.40637585430724471</v>
      </c>
      <c r="H31" s="19">
        <v>2146.3689999999992</v>
      </c>
      <c r="I31" s="140">
        <v>1299.328</v>
      </c>
      <c r="J31" s="247">
        <f t="shared" si="5"/>
        <v>1.1986025423808219E-2</v>
      </c>
      <c r="K31" s="215">
        <f t="shared" si="6"/>
        <v>6.9712941940843834E-3</v>
      </c>
      <c r="L31" s="52">
        <f t="shared" ref="L31:L32" si="17">(I31-H31)/H31</f>
        <v>-0.39463903923323507</v>
      </c>
      <c r="N31" s="27">
        <f t="shared" si="0"/>
        <v>2.6589212779953235</v>
      </c>
      <c r="O31" s="152">
        <f t="shared" si="1"/>
        <v>2.7114920293076072</v>
      </c>
      <c r="P31" s="52">
        <f t="shared" ref="P31:P32" si="18">(O31-N31)/N31</f>
        <v>1.977145835318566E-2</v>
      </c>
    </row>
    <row r="32" spans="1:16" ht="20.100000000000001" customHeight="1" thickBot="1" x14ac:dyDescent="0.3">
      <c r="A32" s="8" t="s">
        <v>17</v>
      </c>
      <c r="B32" s="19">
        <f>B33-SUM(B7:B31)</f>
        <v>53659.229999999981</v>
      </c>
      <c r="C32" s="140">
        <f>C33-SUM(C7:C31)</f>
        <v>48868.670000000158</v>
      </c>
      <c r="D32" s="247">
        <f t="shared" si="2"/>
        <v>7.6596228862024496E-2</v>
      </c>
      <c r="E32" s="215">
        <f t="shared" si="3"/>
        <v>6.6734501828407344E-2</v>
      </c>
      <c r="F32" s="52">
        <f t="shared" si="16"/>
        <v>-8.9277464473489929E-2</v>
      </c>
      <c r="H32" s="19">
        <f>H33-SUM(H7:H31)</f>
        <v>13691.282999999967</v>
      </c>
      <c r="I32" s="140">
        <f>I33-SUM(I7:I31)</f>
        <v>12093.033000000054</v>
      </c>
      <c r="J32" s="247">
        <f t="shared" si="5"/>
        <v>7.645659535827852E-2</v>
      </c>
      <c r="K32" s="215">
        <f t="shared" si="6"/>
        <v>6.4882840007889644E-2</v>
      </c>
      <c r="L32" s="52">
        <f t="shared" si="17"/>
        <v>-0.11673485969137565</v>
      </c>
      <c r="N32" s="27">
        <f t="shared" si="0"/>
        <v>2.5515243137107952</v>
      </c>
      <c r="O32" s="152">
        <f t="shared" si="1"/>
        <v>2.4745983469572663</v>
      </c>
      <c r="P32" s="52">
        <f t="shared" si="18"/>
        <v>-3.0149023601367161E-2</v>
      </c>
    </row>
    <row r="33" spans="1:16" ht="26.25" customHeight="1" thickBot="1" x14ac:dyDescent="0.3">
      <c r="A33" s="12" t="s">
        <v>18</v>
      </c>
      <c r="B33" s="17">
        <v>700546.62999999977</v>
      </c>
      <c r="C33" s="145">
        <v>732284.93000000017</v>
      </c>
      <c r="D33" s="243">
        <f>SUM(D7:D32)</f>
        <v>1.0000000000000002</v>
      </c>
      <c r="E33" s="244">
        <f>SUM(E7:E32)</f>
        <v>1</v>
      </c>
      <c r="F33" s="57">
        <f t="shared" si="4"/>
        <v>4.5305049857995043E-2</v>
      </c>
      <c r="G33" s="1"/>
      <c r="H33" s="17">
        <v>179072.62200000003</v>
      </c>
      <c r="I33" s="145">
        <v>186382.60900000003</v>
      </c>
      <c r="J33" s="243">
        <f>SUM(J7:J32)</f>
        <v>0.99999999999999967</v>
      </c>
      <c r="K33" s="244">
        <f>SUM(K7:K32)</f>
        <v>1</v>
      </c>
      <c r="L33" s="57">
        <f t="shared" si="7"/>
        <v>4.0821354589871323E-2</v>
      </c>
      <c r="N33" s="29">
        <f t="shared" si="0"/>
        <v>2.5561841900517042</v>
      </c>
      <c r="O33" s="146">
        <f t="shared" si="1"/>
        <v>2.5452197821413587</v>
      </c>
      <c r="P33" s="57">
        <f t="shared" si="8"/>
        <v>-4.2893653567756774E-3</v>
      </c>
    </row>
    <row r="35" spans="1:16" ht="15.75" thickBot="1" x14ac:dyDescent="0.3"/>
    <row r="36" spans="1:16" x14ac:dyDescent="0.25">
      <c r="A36" s="373" t="s">
        <v>2</v>
      </c>
      <c r="B36" s="367" t="s">
        <v>1</v>
      </c>
      <c r="C36" s="359"/>
      <c r="D36" s="367" t="s">
        <v>104</v>
      </c>
      <c r="E36" s="359"/>
      <c r="F36" s="130" t="s">
        <v>0</v>
      </c>
      <c r="H36" s="376" t="s">
        <v>19</v>
      </c>
      <c r="I36" s="377"/>
      <c r="J36" s="367" t="s">
        <v>104</v>
      </c>
      <c r="K36" s="360"/>
      <c r="L36" s="130" t="s">
        <v>0</v>
      </c>
      <c r="N36" s="358" t="s">
        <v>22</v>
      </c>
      <c r="O36" s="359"/>
      <c r="P36" s="130" t="s">
        <v>0</v>
      </c>
    </row>
    <row r="37" spans="1:16" x14ac:dyDescent="0.25">
      <c r="A37" s="374"/>
      <c r="B37" s="368" t="str">
        <f>B5</f>
        <v>jan-nov</v>
      </c>
      <c r="C37" s="362"/>
      <c r="D37" s="368" t="str">
        <f>B5</f>
        <v>jan-nov</v>
      </c>
      <c r="E37" s="362"/>
      <c r="F37" s="131" t="str">
        <f>F5</f>
        <v>2024/2023</v>
      </c>
      <c r="H37" s="356" t="str">
        <f>B5</f>
        <v>jan-nov</v>
      </c>
      <c r="I37" s="362"/>
      <c r="J37" s="368" t="str">
        <f>B5</f>
        <v>jan-nov</v>
      </c>
      <c r="K37" s="357"/>
      <c r="L37" s="131" t="str">
        <f>L5</f>
        <v>2024/2023</v>
      </c>
      <c r="N37" s="356" t="str">
        <f>B5</f>
        <v>jan-nov</v>
      </c>
      <c r="O37" s="357"/>
      <c r="P37" s="131" t="str">
        <f>P5</f>
        <v>2024/2023</v>
      </c>
    </row>
    <row r="38" spans="1:16" ht="19.5" customHeight="1" thickBot="1" x14ac:dyDescent="0.3">
      <c r="A38" s="375"/>
      <c r="B38" s="99">
        <f>B6</f>
        <v>2023</v>
      </c>
      <c r="C38" s="134">
        <f>C6</f>
        <v>2024</v>
      </c>
      <c r="D38" s="99">
        <f>B6</f>
        <v>2023</v>
      </c>
      <c r="E38" s="134">
        <f>C6</f>
        <v>2024</v>
      </c>
      <c r="F38" s="132" t="s">
        <v>1</v>
      </c>
      <c r="H38" s="25">
        <f>B6</f>
        <v>2023</v>
      </c>
      <c r="I38" s="134">
        <f>C6</f>
        <v>2024</v>
      </c>
      <c r="J38" s="99">
        <f>B6</f>
        <v>2023</v>
      </c>
      <c r="K38" s="134">
        <f>C6</f>
        <v>2024</v>
      </c>
      <c r="L38" s="259">
        <v>1000</v>
      </c>
      <c r="N38" s="25">
        <f>B6</f>
        <v>2023</v>
      </c>
      <c r="O38" s="134">
        <f>C6</f>
        <v>2024</v>
      </c>
      <c r="P38" s="132"/>
    </row>
    <row r="39" spans="1:16" ht="20.100000000000001" customHeight="1" x14ac:dyDescent="0.25">
      <c r="A39" s="38" t="s">
        <v>170</v>
      </c>
      <c r="B39" s="39">
        <v>70132.099999999991</v>
      </c>
      <c r="C39" s="147">
        <v>73241.489999999991</v>
      </c>
      <c r="D39" s="247">
        <f t="shared" ref="D39:D61" si="19">B39/$B$62</f>
        <v>0.25338120829049471</v>
      </c>
      <c r="E39" s="246">
        <f t="shared" ref="E39:E61" si="20">C39/$C$62</f>
        <v>0.26535702619517654</v>
      </c>
      <c r="F39" s="52">
        <f>(C39-B39)/B39</f>
        <v>4.4336188421564442E-2</v>
      </c>
      <c r="H39" s="39">
        <v>17218.66</v>
      </c>
      <c r="I39" s="147">
        <v>18460.527999999995</v>
      </c>
      <c r="J39" s="247">
        <f t="shared" ref="J39:J61" si="21">H39/$H$62</f>
        <v>0.26223922452537557</v>
      </c>
      <c r="K39" s="246">
        <f t="shared" ref="K39:K61" si="22">I39/$I$62</f>
        <v>0.28294369759253984</v>
      </c>
      <c r="L39" s="52">
        <f>(I39-H39)/H39</f>
        <v>7.2123382423486787E-2</v>
      </c>
      <c r="N39" s="27">
        <f t="shared" ref="N39:N62" si="23">(H39/B39)*10</f>
        <v>2.4551753048889173</v>
      </c>
      <c r="O39" s="151">
        <f t="shared" ref="O39:O62" si="24">(I39/C39)*10</f>
        <v>2.5205014261725145</v>
      </c>
      <c r="P39" s="61">
        <f t="shared" si="8"/>
        <v>2.6607518067453352E-2</v>
      </c>
    </row>
    <row r="40" spans="1:16" ht="20.100000000000001" customHeight="1" x14ac:dyDescent="0.25">
      <c r="A40" s="38" t="s">
        <v>175</v>
      </c>
      <c r="B40" s="19">
        <v>53871.330000000009</v>
      </c>
      <c r="C40" s="140">
        <v>54528.87</v>
      </c>
      <c r="D40" s="247">
        <f t="shared" si="19"/>
        <v>0.19463245343595842</v>
      </c>
      <c r="E40" s="215">
        <f t="shared" si="20"/>
        <v>0.19756040988493512</v>
      </c>
      <c r="F40" s="52">
        <f t="shared" ref="F40:F62" si="25">(C40-B40)/B40</f>
        <v>1.2205750257140366E-2</v>
      </c>
      <c r="H40" s="19">
        <v>12563.609999999997</v>
      </c>
      <c r="I40" s="140">
        <v>12429.419</v>
      </c>
      <c r="J40" s="247">
        <f t="shared" si="21"/>
        <v>0.1913430745272427</v>
      </c>
      <c r="K40" s="215">
        <f t="shared" si="22"/>
        <v>0.19050515623317868</v>
      </c>
      <c r="L40" s="52">
        <f t="shared" ref="L40:L62" si="26">(I40-H40)/H40</f>
        <v>-1.0680926899195144E-2</v>
      </c>
      <c r="N40" s="27">
        <f t="shared" si="23"/>
        <v>2.3321514430774206</v>
      </c>
      <c r="O40" s="152">
        <f t="shared" si="24"/>
        <v>2.2794198742794411</v>
      </c>
      <c r="P40" s="52">
        <f t="shared" si="8"/>
        <v>-2.2610696640007581E-2</v>
      </c>
    </row>
    <row r="41" spans="1:16" ht="20.100000000000001" customHeight="1" x14ac:dyDescent="0.25">
      <c r="A41" s="38" t="s">
        <v>165</v>
      </c>
      <c r="B41" s="19">
        <v>35071.310000000005</v>
      </c>
      <c r="C41" s="140">
        <v>31011.75</v>
      </c>
      <c r="D41" s="247">
        <f t="shared" si="19"/>
        <v>0.12670960807006365</v>
      </c>
      <c r="E41" s="215">
        <f t="shared" si="20"/>
        <v>0.11235688620081687</v>
      </c>
      <c r="F41" s="52">
        <f t="shared" si="25"/>
        <v>-0.11575159296872585</v>
      </c>
      <c r="H41" s="19">
        <v>8361.9609999999975</v>
      </c>
      <c r="I41" s="140">
        <v>7141.0850000000009</v>
      </c>
      <c r="J41" s="247">
        <f t="shared" si="21"/>
        <v>0.12735219628887692</v>
      </c>
      <c r="K41" s="215">
        <f t="shared" si="22"/>
        <v>0.10945109450404794</v>
      </c>
      <c r="L41" s="52">
        <f t="shared" si="26"/>
        <v>-0.14600355108090038</v>
      </c>
      <c r="N41" s="27">
        <f t="shared" si="23"/>
        <v>2.3842739264658199</v>
      </c>
      <c r="O41" s="152">
        <f t="shared" si="24"/>
        <v>2.3027030077309409</v>
      </c>
      <c r="P41" s="52">
        <f t="shared" si="8"/>
        <v>-3.4212058366880085E-2</v>
      </c>
    </row>
    <row r="42" spans="1:16" ht="20.100000000000001" customHeight="1" x14ac:dyDescent="0.25">
      <c r="A42" s="38" t="s">
        <v>178</v>
      </c>
      <c r="B42" s="19">
        <v>29554.949999999997</v>
      </c>
      <c r="C42" s="140">
        <v>34571.839999999997</v>
      </c>
      <c r="D42" s="247">
        <f t="shared" si="19"/>
        <v>0.10677947675836252</v>
      </c>
      <c r="E42" s="215">
        <f t="shared" si="20"/>
        <v>0.12525524333947127</v>
      </c>
      <c r="F42" s="52">
        <f t="shared" si="25"/>
        <v>0.16974787641325734</v>
      </c>
      <c r="H42" s="19">
        <v>5946.98</v>
      </c>
      <c r="I42" s="140">
        <v>7042.6239999999998</v>
      </c>
      <c r="J42" s="247">
        <f t="shared" si="21"/>
        <v>9.0572171322734638E-2</v>
      </c>
      <c r="K42" s="215">
        <f t="shared" si="22"/>
        <v>0.10794198710426721</v>
      </c>
      <c r="L42" s="52">
        <f t="shared" si="26"/>
        <v>0.18423535979606462</v>
      </c>
      <c r="N42" s="27">
        <f t="shared" si="23"/>
        <v>2.0121773171668367</v>
      </c>
      <c r="O42" s="152">
        <f t="shared" si="24"/>
        <v>2.0370984014735694</v>
      </c>
      <c r="P42" s="52">
        <f t="shared" si="8"/>
        <v>1.2385133305161089E-2</v>
      </c>
    </row>
    <row r="43" spans="1:16" ht="20.100000000000001" customHeight="1" x14ac:dyDescent="0.25">
      <c r="A43" s="38" t="s">
        <v>167</v>
      </c>
      <c r="B43" s="19">
        <v>19778.080000000005</v>
      </c>
      <c r="C43" s="140">
        <v>25754.78</v>
      </c>
      <c r="D43" s="247">
        <f t="shared" si="19"/>
        <v>7.145649150768435E-2</v>
      </c>
      <c r="E43" s="215">
        <f t="shared" si="20"/>
        <v>9.331066081685406E-2</v>
      </c>
      <c r="F43" s="52">
        <f t="shared" si="25"/>
        <v>0.30218807892373739</v>
      </c>
      <c r="H43" s="19">
        <v>5291.8540000000003</v>
      </c>
      <c r="I43" s="140">
        <v>6559.0520000000006</v>
      </c>
      <c r="J43" s="247">
        <f t="shared" si="21"/>
        <v>8.0594639145061625E-2</v>
      </c>
      <c r="K43" s="215">
        <f t="shared" si="22"/>
        <v>0.10053030041078696</v>
      </c>
      <c r="L43" s="52">
        <f t="shared" si="26"/>
        <v>0.23946201085668656</v>
      </c>
      <c r="N43" s="27">
        <f t="shared" si="23"/>
        <v>2.6756156310420423</v>
      </c>
      <c r="O43" s="152">
        <f t="shared" si="24"/>
        <v>2.5467319076303507</v>
      </c>
      <c r="P43" s="52">
        <f t="shared" ref="P43:P50" si="27">(O43-N43)/N43</f>
        <v>-4.8169745278957204E-2</v>
      </c>
    </row>
    <row r="44" spans="1:16" ht="20.100000000000001" customHeight="1" x14ac:dyDescent="0.25">
      <c r="A44" s="38" t="s">
        <v>162</v>
      </c>
      <c r="B44" s="19">
        <v>21722.37</v>
      </c>
      <c r="C44" s="140">
        <v>18029.070000000003</v>
      </c>
      <c r="D44" s="247">
        <f t="shared" si="19"/>
        <v>7.8481043024994174E-2</v>
      </c>
      <c r="E44" s="215">
        <f t="shared" si="20"/>
        <v>6.5320085654520035E-2</v>
      </c>
      <c r="F44" s="52">
        <f t="shared" ref="F44:F55" si="28">(C44-B44)/B44</f>
        <v>-0.1700228842432937</v>
      </c>
      <c r="H44" s="19">
        <v>3933.9199999999996</v>
      </c>
      <c r="I44" s="140">
        <v>3693.3070000000002</v>
      </c>
      <c r="J44" s="247">
        <f t="shared" si="21"/>
        <v>5.9913380608297359E-2</v>
      </c>
      <c r="K44" s="215">
        <f t="shared" si="22"/>
        <v>5.6607153323264145E-2</v>
      </c>
      <c r="L44" s="52">
        <f t="shared" ref="L44:L55" si="29">(I44-H44)/H44</f>
        <v>-6.1163673892707375E-2</v>
      </c>
      <c r="N44" s="27">
        <f t="shared" si="23"/>
        <v>1.8109994443516062</v>
      </c>
      <c r="O44" s="152">
        <f t="shared" si="24"/>
        <v>2.0485288481324879</v>
      </c>
      <c r="P44" s="52">
        <f t="shared" si="27"/>
        <v>0.13115929136351812</v>
      </c>
    </row>
    <row r="45" spans="1:16" ht="20.100000000000001" customHeight="1" x14ac:dyDescent="0.25">
      <c r="A45" s="38" t="s">
        <v>169</v>
      </c>
      <c r="B45" s="19">
        <v>10621.159999999998</v>
      </c>
      <c r="C45" s="140">
        <v>9656.76</v>
      </c>
      <c r="D45" s="247">
        <f t="shared" si="19"/>
        <v>3.8373331958499325E-2</v>
      </c>
      <c r="E45" s="215">
        <f t="shared" si="20"/>
        <v>3.4986851254398744E-2</v>
      </c>
      <c r="F45" s="52">
        <f t="shared" si="28"/>
        <v>-9.0799874966575961E-2</v>
      </c>
      <c r="H45" s="19">
        <v>2833.5410000000002</v>
      </c>
      <c r="I45" s="140">
        <v>2631.7099999999996</v>
      </c>
      <c r="J45" s="247">
        <f t="shared" si="21"/>
        <v>4.3154670253135685E-2</v>
      </c>
      <c r="K45" s="215">
        <f t="shared" si="22"/>
        <v>4.0336102975562949E-2</v>
      </c>
      <c r="L45" s="52">
        <f t="shared" si="29"/>
        <v>-7.1229249903213179E-2</v>
      </c>
      <c r="N45" s="27">
        <f t="shared" si="23"/>
        <v>2.6678263014585983</v>
      </c>
      <c r="O45" s="152">
        <f t="shared" si="24"/>
        <v>2.7252515336406824</v>
      </c>
      <c r="P45" s="52">
        <f t="shared" si="27"/>
        <v>2.1525101597014613E-2</v>
      </c>
    </row>
    <row r="46" spans="1:16" ht="20.100000000000001" customHeight="1" x14ac:dyDescent="0.25">
      <c r="A46" s="38" t="s">
        <v>179</v>
      </c>
      <c r="B46" s="19">
        <v>5999.8399999999992</v>
      </c>
      <c r="C46" s="140">
        <v>6411.7200000000012</v>
      </c>
      <c r="D46" s="247">
        <f t="shared" si="19"/>
        <v>2.1676902712875298E-2</v>
      </c>
      <c r="E46" s="215">
        <f t="shared" si="20"/>
        <v>2.3229933634557921E-2</v>
      </c>
      <c r="F46" s="52">
        <f t="shared" si="28"/>
        <v>6.8648497293261487E-2</v>
      </c>
      <c r="H46" s="19">
        <v>1816.6599999999996</v>
      </c>
      <c r="I46" s="140">
        <v>1729.0529999999999</v>
      </c>
      <c r="J46" s="247">
        <f t="shared" si="21"/>
        <v>2.7667629747394319E-2</v>
      </c>
      <c r="K46" s="215">
        <f t="shared" si="22"/>
        <v>2.6501118990392574E-2</v>
      </c>
      <c r="L46" s="52">
        <f t="shared" si="29"/>
        <v>-4.8224213666839016E-2</v>
      </c>
      <c r="N46" s="27">
        <f t="shared" si="23"/>
        <v>3.0278474092642464</v>
      </c>
      <c r="O46" s="152">
        <f t="shared" si="24"/>
        <v>2.6967069678650963</v>
      </c>
      <c r="P46" s="52">
        <f t="shared" si="27"/>
        <v>-0.10936497010581381</v>
      </c>
    </row>
    <row r="47" spans="1:16" ht="20.100000000000001" customHeight="1" x14ac:dyDescent="0.25">
      <c r="A47" s="38" t="s">
        <v>174</v>
      </c>
      <c r="B47" s="19">
        <v>8072.33</v>
      </c>
      <c r="C47" s="140">
        <v>4791.9299999999994</v>
      </c>
      <c r="D47" s="247">
        <f t="shared" si="19"/>
        <v>2.9164629736163742E-2</v>
      </c>
      <c r="E47" s="215">
        <f t="shared" si="20"/>
        <v>1.7361365730482164E-2</v>
      </c>
      <c r="F47" s="52">
        <f t="shared" si="28"/>
        <v>-0.40637585430724471</v>
      </c>
      <c r="H47" s="19">
        <v>2146.3689999999992</v>
      </c>
      <c r="I47" s="140">
        <v>1299.328</v>
      </c>
      <c r="J47" s="247">
        <f t="shared" si="21"/>
        <v>3.2689079295677229E-2</v>
      </c>
      <c r="K47" s="215">
        <f t="shared" si="22"/>
        <v>1.9914742888476413E-2</v>
      </c>
      <c r="L47" s="52">
        <f t="shared" si="29"/>
        <v>-0.39463903923323507</v>
      </c>
      <c r="N47" s="27">
        <f t="shared" si="23"/>
        <v>2.6589212779953235</v>
      </c>
      <c r="O47" s="152">
        <f t="shared" si="24"/>
        <v>2.7114920293076072</v>
      </c>
      <c r="P47" s="52">
        <f t="shared" si="27"/>
        <v>1.977145835318566E-2</v>
      </c>
    </row>
    <row r="48" spans="1:16" ht="20.100000000000001" customHeight="1" x14ac:dyDescent="0.25">
      <c r="A48" s="38" t="s">
        <v>173</v>
      </c>
      <c r="B48" s="19">
        <v>6348.1100000000006</v>
      </c>
      <c r="C48" s="140">
        <v>6024.7600000000011</v>
      </c>
      <c r="D48" s="247">
        <f t="shared" si="19"/>
        <v>2.2935172084694064E-2</v>
      </c>
      <c r="E48" s="215">
        <f t="shared" si="20"/>
        <v>2.1827961134319524E-2</v>
      </c>
      <c r="F48" s="52">
        <f t="shared" si="28"/>
        <v>-5.0936420446400489E-2</v>
      </c>
      <c r="H48" s="19">
        <v>1404.9840000000004</v>
      </c>
      <c r="I48" s="140">
        <v>1276.338</v>
      </c>
      <c r="J48" s="247">
        <f t="shared" si="21"/>
        <v>2.139782739368571E-2</v>
      </c>
      <c r="K48" s="215">
        <f t="shared" si="22"/>
        <v>1.9562376173523705E-2</v>
      </c>
      <c r="L48" s="52">
        <f t="shared" si="29"/>
        <v>-9.1564032045916802E-2</v>
      </c>
      <c r="N48" s="27">
        <f t="shared" si="23"/>
        <v>2.2132319698303911</v>
      </c>
      <c r="O48" s="152">
        <f t="shared" si="24"/>
        <v>2.118487707394153</v>
      </c>
      <c r="P48" s="52">
        <f t="shared" si="27"/>
        <v>-4.2808103139545133E-2</v>
      </c>
    </row>
    <row r="49" spans="1:16" ht="20.100000000000001" customHeight="1" x14ac:dyDescent="0.25">
      <c r="A49" s="38" t="s">
        <v>181</v>
      </c>
      <c r="B49" s="19">
        <v>4877.6399999999994</v>
      </c>
      <c r="C49" s="140">
        <v>4495.75</v>
      </c>
      <c r="D49" s="247">
        <f t="shared" si="19"/>
        <v>1.7622491224504166E-2</v>
      </c>
      <c r="E49" s="215">
        <f t="shared" si="20"/>
        <v>1.6288293022397073E-2</v>
      </c>
      <c r="F49" s="52">
        <f t="shared" si="28"/>
        <v>-7.8294011038124889E-2</v>
      </c>
      <c r="H49" s="19">
        <v>1346.9809999999998</v>
      </c>
      <c r="I49" s="140">
        <v>1202.4390000000003</v>
      </c>
      <c r="J49" s="247">
        <f t="shared" si="21"/>
        <v>2.0514444962059467E-2</v>
      </c>
      <c r="K49" s="215">
        <f t="shared" si="22"/>
        <v>1.842972946328925E-2</v>
      </c>
      <c r="L49" s="52">
        <f t="shared" si="29"/>
        <v>-0.10730812090148227</v>
      </c>
      <c r="N49" s="27">
        <f t="shared" ref="N49" si="30">(H49/B49)*10</f>
        <v>2.7615424672587565</v>
      </c>
      <c r="O49" s="152">
        <f t="shared" ref="O49" si="31">(I49/C49)*10</f>
        <v>2.6746126897625544</v>
      </c>
      <c r="P49" s="52">
        <f t="shared" ref="P49" si="32">(O49-N49)/N49</f>
        <v>-3.1478703850059894E-2</v>
      </c>
    </row>
    <row r="50" spans="1:16" ht="20.100000000000001" customHeight="1" x14ac:dyDescent="0.25">
      <c r="A50" s="38" t="s">
        <v>188</v>
      </c>
      <c r="B50" s="19">
        <v>1445.76</v>
      </c>
      <c r="C50" s="140">
        <v>1628.6100000000001</v>
      </c>
      <c r="D50" s="247">
        <f t="shared" si="19"/>
        <v>5.2234057685149257E-3</v>
      </c>
      <c r="E50" s="215">
        <f t="shared" si="20"/>
        <v>5.9005231383431238E-3</v>
      </c>
      <c r="F50" s="52">
        <f t="shared" si="28"/>
        <v>0.12647327357237725</v>
      </c>
      <c r="H50" s="19">
        <v>376.87999999999994</v>
      </c>
      <c r="I50" s="140">
        <v>409.96300000000002</v>
      </c>
      <c r="J50" s="247">
        <f t="shared" si="21"/>
        <v>5.7398612284070612E-3</v>
      </c>
      <c r="K50" s="215">
        <f t="shared" si="22"/>
        <v>6.2834848004418098E-3</v>
      </c>
      <c r="L50" s="52">
        <f t="shared" si="29"/>
        <v>8.7781256633411409E-2</v>
      </c>
      <c r="N50" s="27">
        <f t="shared" si="23"/>
        <v>2.606795042054006</v>
      </c>
      <c r="O50" s="152">
        <f t="shared" si="24"/>
        <v>2.5172570474208067</v>
      </c>
      <c r="P50" s="52">
        <f t="shared" si="27"/>
        <v>-3.4347922713037118E-2</v>
      </c>
    </row>
    <row r="51" spans="1:16" ht="20.100000000000001" customHeight="1" x14ac:dyDescent="0.25">
      <c r="A51" s="38" t="s">
        <v>187</v>
      </c>
      <c r="B51" s="19">
        <v>4214.9399999999987</v>
      </c>
      <c r="C51" s="140">
        <v>1741.2199999999998</v>
      </c>
      <c r="D51" s="247">
        <f t="shared" si="19"/>
        <v>1.5228213472460363E-2</v>
      </c>
      <c r="E51" s="215">
        <f t="shared" si="20"/>
        <v>6.3085139468293892E-3</v>
      </c>
      <c r="F51" s="52">
        <f t="shared" si="28"/>
        <v>-0.58689328910969074</v>
      </c>
      <c r="H51" s="19">
        <v>1132.8449999999998</v>
      </c>
      <c r="I51" s="140">
        <v>399.55599999999998</v>
      </c>
      <c r="J51" s="247">
        <f t="shared" si="21"/>
        <v>1.725316571135321E-2</v>
      </c>
      <c r="K51" s="215">
        <f t="shared" si="22"/>
        <v>6.1239771709284191E-3</v>
      </c>
      <c r="L51" s="52">
        <f t="shared" si="29"/>
        <v>-0.64729861543282607</v>
      </c>
      <c r="N51" s="27">
        <f t="shared" ref="N51" si="33">(H51/B51)*10</f>
        <v>2.687689504476932</v>
      </c>
      <c r="O51" s="152">
        <f t="shared" ref="O51" si="34">(I51/C51)*10</f>
        <v>2.2946899300490462</v>
      </c>
      <c r="P51" s="52">
        <f t="shared" ref="P51" si="35">(O51-N51)/N51</f>
        <v>-0.14622208918599394</v>
      </c>
    </row>
    <row r="52" spans="1:16" ht="20.100000000000001" customHeight="1" x14ac:dyDescent="0.25">
      <c r="A52" s="38" t="s">
        <v>190</v>
      </c>
      <c r="B52" s="19">
        <v>2262.2200000000003</v>
      </c>
      <c r="C52" s="140">
        <v>1872.0800000000002</v>
      </c>
      <c r="D52" s="247">
        <f t="shared" si="19"/>
        <v>8.1732050946559855E-3</v>
      </c>
      <c r="E52" s="215">
        <f t="shared" si="20"/>
        <v>6.7826252797351088E-3</v>
      </c>
      <c r="F52" s="52">
        <f t="shared" si="28"/>
        <v>-0.1724589120421533</v>
      </c>
      <c r="H52" s="19">
        <v>470.20500000000004</v>
      </c>
      <c r="I52" s="140">
        <v>378.96499999999997</v>
      </c>
      <c r="J52" s="247">
        <f t="shared" si="21"/>
        <v>7.1611957357863056E-3</v>
      </c>
      <c r="K52" s="215">
        <f t="shared" si="22"/>
        <v>5.8083798230558125E-3</v>
      </c>
      <c r="L52" s="52">
        <f t="shared" si="29"/>
        <v>-0.19404302378749708</v>
      </c>
      <c r="N52" s="27">
        <f t="shared" ref="N52:N53" si="36">(H52/B52)*10</f>
        <v>2.0785113737832748</v>
      </c>
      <c r="O52" s="152">
        <f t="shared" ref="O52:O53" si="37">(I52/C52)*10</f>
        <v>2.0242991752489208</v>
      </c>
      <c r="P52" s="52">
        <f t="shared" ref="P52:P53" si="38">(O52-N52)/N52</f>
        <v>-2.6082223661676566E-2</v>
      </c>
    </row>
    <row r="53" spans="1:16" ht="20.100000000000001" customHeight="1" x14ac:dyDescent="0.25">
      <c r="A53" s="38" t="s">
        <v>191</v>
      </c>
      <c r="B53" s="19">
        <v>1342.8000000000002</v>
      </c>
      <c r="C53" s="140">
        <v>832.88</v>
      </c>
      <c r="D53" s="247">
        <f t="shared" si="19"/>
        <v>4.8514201983467821E-3</v>
      </c>
      <c r="E53" s="215">
        <f t="shared" si="20"/>
        <v>3.017559582382044E-3</v>
      </c>
      <c r="F53" s="52">
        <f t="shared" si="28"/>
        <v>-0.37974381888591013</v>
      </c>
      <c r="H53" s="19">
        <v>336.09200000000004</v>
      </c>
      <c r="I53" s="140">
        <v>209.63799999999998</v>
      </c>
      <c r="J53" s="247">
        <f t="shared" si="21"/>
        <v>5.1186622797118088E-3</v>
      </c>
      <c r="K53" s="215">
        <f t="shared" si="22"/>
        <v>3.2131123701285725E-3</v>
      </c>
      <c r="L53" s="52">
        <f t="shared" si="29"/>
        <v>-0.37624817014388934</v>
      </c>
      <c r="N53" s="27">
        <f t="shared" si="36"/>
        <v>2.5029192731605598</v>
      </c>
      <c r="O53" s="152">
        <f t="shared" si="37"/>
        <v>2.5170252617423876</v>
      </c>
      <c r="P53" s="52">
        <f t="shared" si="38"/>
        <v>5.6358144399980738E-3</v>
      </c>
    </row>
    <row r="54" spans="1:16" ht="20.100000000000001" customHeight="1" x14ac:dyDescent="0.25">
      <c r="A54" s="38" t="s">
        <v>194</v>
      </c>
      <c r="B54" s="19">
        <v>215.51</v>
      </c>
      <c r="C54" s="140">
        <v>677.45</v>
      </c>
      <c r="D54" s="247">
        <f t="shared" si="19"/>
        <v>7.7861898044810456E-4</v>
      </c>
      <c r="E54" s="215">
        <f t="shared" si="20"/>
        <v>2.4544300968743584E-3</v>
      </c>
      <c r="F54" s="52">
        <f t="shared" si="28"/>
        <v>2.1434736207136562</v>
      </c>
      <c r="H54" s="19">
        <v>53.45</v>
      </c>
      <c r="I54" s="140">
        <v>163.33699999999999</v>
      </c>
      <c r="J54" s="247">
        <f t="shared" si="21"/>
        <v>8.1404049739534467E-4</v>
      </c>
      <c r="K54" s="215">
        <f t="shared" si="22"/>
        <v>2.5034589873958474E-3</v>
      </c>
      <c r="L54" s="52">
        <f t="shared" si="29"/>
        <v>2.0558840037418142</v>
      </c>
      <c r="N54" s="27">
        <f t="shared" ref="N54" si="39">(H54/B54)*10</f>
        <v>2.4801633334880053</v>
      </c>
      <c r="O54" s="152">
        <f t="shared" ref="O54" si="40">(I54/C54)*10</f>
        <v>2.4110561665067527</v>
      </c>
      <c r="P54" s="52">
        <f t="shared" ref="P54" si="41">(O54-N54)/N54</f>
        <v>-2.7863958009597296E-2</v>
      </c>
    </row>
    <row r="55" spans="1:16" ht="20.100000000000001" customHeight="1" x14ac:dyDescent="0.25">
      <c r="A55" s="38" t="s">
        <v>180</v>
      </c>
      <c r="B55" s="19">
        <v>627.11</v>
      </c>
      <c r="C55" s="140">
        <v>269.44</v>
      </c>
      <c r="D55" s="247">
        <f t="shared" si="19"/>
        <v>2.2656941618895221E-3</v>
      </c>
      <c r="E55" s="215">
        <f t="shared" si="20"/>
        <v>9.7619255340147186E-4</v>
      </c>
      <c r="F55" s="52">
        <f t="shared" si="28"/>
        <v>-0.57034651018162685</v>
      </c>
      <c r="H55" s="19">
        <v>223.15700000000001</v>
      </c>
      <c r="I55" s="140">
        <v>59.451000000000008</v>
      </c>
      <c r="J55" s="247">
        <f t="shared" si="21"/>
        <v>3.3986685739429922E-3</v>
      </c>
      <c r="K55" s="215">
        <f t="shared" si="22"/>
        <v>9.1120285213803706E-4</v>
      </c>
      <c r="L55" s="52">
        <f t="shared" si="29"/>
        <v>-0.73359114883243637</v>
      </c>
      <c r="N55" s="27">
        <f t="shared" ref="N55" si="42">(H55/B55)*10</f>
        <v>3.5584985090335031</v>
      </c>
      <c r="O55" s="152">
        <f t="shared" ref="O55" si="43">(I55/C55)*10</f>
        <v>2.206465261282661</v>
      </c>
      <c r="P55" s="52">
        <f t="shared" ref="P55" si="44">(O55-N55)/N55</f>
        <v>-0.37994486840969838</v>
      </c>
    </row>
    <row r="56" spans="1:16" ht="20.100000000000001" customHeight="1" x14ac:dyDescent="0.25">
      <c r="A56" s="38" t="s">
        <v>186</v>
      </c>
      <c r="B56" s="19">
        <v>211.01999999999998</v>
      </c>
      <c r="C56" s="140">
        <v>132.06000000000003</v>
      </c>
      <c r="D56" s="247">
        <f t="shared" si="19"/>
        <v>7.6239699899846418E-4</v>
      </c>
      <c r="E56" s="215">
        <f t="shared" si="20"/>
        <v>4.7845898382644893E-4</v>
      </c>
      <c r="F56" s="52">
        <f t="shared" ref="F56:F59" si="45">(C56-B56)/B56</f>
        <v>-0.37418254193915251</v>
      </c>
      <c r="H56" s="19">
        <v>50.999000000000002</v>
      </c>
      <c r="I56" s="140">
        <v>42.091999999999999</v>
      </c>
      <c r="J56" s="247">
        <f t="shared" si="21"/>
        <v>7.7671190508260394E-4</v>
      </c>
      <c r="K56" s="215">
        <f t="shared" si="22"/>
        <v>6.4514222556717716E-4</v>
      </c>
      <c r="L56" s="52">
        <f t="shared" ref="L56:L59" si="46">(I56-H56)/H56</f>
        <v>-0.17465048334281069</v>
      </c>
      <c r="N56" s="27">
        <f t="shared" si="23"/>
        <v>2.4167851388493986</v>
      </c>
      <c r="O56" s="152">
        <f t="shared" si="24"/>
        <v>3.1873390882931991</v>
      </c>
      <c r="P56" s="52">
        <f t="shared" ref="P56" si="47">(O56-N56)/N56</f>
        <v>0.31883427991064678</v>
      </c>
    </row>
    <row r="57" spans="1:16" ht="20.100000000000001" customHeight="1" x14ac:dyDescent="0.25">
      <c r="A57" s="38" t="s">
        <v>189</v>
      </c>
      <c r="B57" s="19">
        <v>154.90000000000003</v>
      </c>
      <c r="C57" s="140">
        <v>94.929999999999978</v>
      </c>
      <c r="D57" s="247">
        <f t="shared" si="19"/>
        <v>5.5964029544527602E-4</v>
      </c>
      <c r="E57" s="215">
        <f t="shared" si="20"/>
        <v>3.4393541825416309E-4</v>
      </c>
      <c r="F57" s="52">
        <f t="shared" si="45"/>
        <v>-0.38715300193673363</v>
      </c>
      <c r="H57" s="19">
        <v>67.138999999999996</v>
      </c>
      <c r="I57" s="140">
        <v>36</v>
      </c>
      <c r="J57" s="247">
        <f t="shared" si="21"/>
        <v>1.0225231984027322E-3</v>
      </c>
      <c r="K57" s="215">
        <f t="shared" si="22"/>
        <v>5.5177041053925638E-4</v>
      </c>
      <c r="L57" s="52">
        <f t="shared" si="46"/>
        <v>-0.46379898419696447</v>
      </c>
      <c r="N57" s="27">
        <f t="shared" ref="N57:N59" si="48">(H57/B57)*10</f>
        <v>4.3343447385409926</v>
      </c>
      <c r="O57" s="152">
        <f t="shared" ref="O57:O59" si="49">(I57/C57)*10</f>
        <v>3.7922679869377447</v>
      </c>
      <c r="P57" s="52">
        <f t="shared" ref="P57:P59" si="50">(O57-N57)/N57</f>
        <v>-0.12506544456030494</v>
      </c>
    </row>
    <row r="58" spans="1:16" ht="20.100000000000001" customHeight="1" x14ac:dyDescent="0.25">
      <c r="A58" s="38" t="s">
        <v>215</v>
      </c>
      <c r="B58" s="19">
        <v>24.609999999999996</v>
      </c>
      <c r="C58" s="140">
        <v>60.059999999999995</v>
      </c>
      <c r="D58" s="247">
        <f t="shared" si="19"/>
        <v>8.8913800328652276E-5</v>
      </c>
      <c r="E58" s="215">
        <f t="shared" si="20"/>
        <v>2.1759992858258757E-4</v>
      </c>
      <c r="F58" s="52">
        <f t="shared" si="45"/>
        <v>1.4404713531084929</v>
      </c>
      <c r="H58" s="19">
        <v>13.459000000000003</v>
      </c>
      <c r="I58" s="140">
        <v>23.338999999999999</v>
      </c>
      <c r="J58" s="247">
        <f t="shared" si="21"/>
        <v>2.049798139278568E-4</v>
      </c>
      <c r="K58" s="215">
        <f t="shared" si="22"/>
        <v>3.5771582254376952E-4</v>
      </c>
      <c r="L58" s="52">
        <f t="shared" si="46"/>
        <v>0.73408128389924909</v>
      </c>
      <c r="N58" s="27">
        <f t="shared" ref="N58" si="51">(H58/B58)*10</f>
        <v>5.4689150751726965</v>
      </c>
      <c r="O58" s="152">
        <f t="shared" ref="O58" si="52">(I58/C58)*10</f>
        <v>3.8859473859473859</v>
      </c>
      <c r="P58" s="52">
        <f t="shared" ref="P58" si="53">(O58-N58)/N58</f>
        <v>-0.28944821184214931</v>
      </c>
    </row>
    <row r="59" spans="1:16" ht="20.100000000000001" customHeight="1" x14ac:dyDescent="0.25">
      <c r="A59" s="38" t="s">
        <v>193</v>
      </c>
      <c r="B59" s="19">
        <v>55.980000000000018</v>
      </c>
      <c r="C59" s="140">
        <v>57.010000000000005</v>
      </c>
      <c r="D59" s="247">
        <f t="shared" si="19"/>
        <v>2.0225089566834443E-4</v>
      </c>
      <c r="E59" s="215">
        <f t="shared" si="20"/>
        <v>2.0654964915906292E-4</v>
      </c>
      <c r="F59" s="52">
        <f t="shared" si="45"/>
        <v>1.8399428367273787E-2</v>
      </c>
      <c r="H59" s="19">
        <v>17.064999999999998</v>
      </c>
      <c r="I59" s="140">
        <v>17.401999999999997</v>
      </c>
      <c r="J59" s="247">
        <f t="shared" si="21"/>
        <v>2.5989899135737238E-4</v>
      </c>
      <c r="K59" s="215">
        <f t="shared" si="22"/>
        <v>2.6671968567233716E-4</v>
      </c>
      <c r="L59" s="52">
        <f t="shared" si="46"/>
        <v>1.9748022267799578E-2</v>
      </c>
      <c r="N59" s="27">
        <f t="shared" si="48"/>
        <v>3.0484101464808844</v>
      </c>
      <c r="O59" s="152">
        <f t="shared" si="49"/>
        <v>3.0524469391334845</v>
      </c>
      <c r="P59" s="52">
        <f t="shared" si="50"/>
        <v>1.3242288467187613E-3</v>
      </c>
    </row>
    <row r="60" spans="1:16" ht="20.100000000000001" customHeight="1" x14ac:dyDescent="0.25">
      <c r="A60" s="38" t="s">
        <v>210</v>
      </c>
      <c r="B60" s="19">
        <v>23.320000000000004</v>
      </c>
      <c r="C60" s="140">
        <v>25.349999999999998</v>
      </c>
      <c r="D60" s="247">
        <f t="shared" si="19"/>
        <v>8.4253141961160974E-5</v>
      </c>
      <c r="E60" s="215">
        <f t="shared" si="20"/>
        <v>9.1844125700442809E-5</v>
      </c>
      <c r="F60" s="52">
        <f t="shared" ref="F60:F61" si="54">(C60-B60)/B60</f>
        <v>8.7049742710119796E-2</v>
      </c>
      <c r="H60" s="19">
        <v>8.6809999999999992</v>
      </c>
      <c r="I60" s="140">
        <v>10.469999999999997</v>
      </c>
      <c r="J60" s="247">
        <f t="shared" si="21"/>
        <v>1.3221114233655725E-4</v>
      </c>
      <c r="K60" s="215">
        <f t="shared" si="22"/>
        <v>1.6047322773183367E-4</v>
      </c>
      <c r="L60" s="52">
        <f t="shared" ref="L60:L61" si="55">(I60-H60)/H60</f>
        <v>0.20608224858887203</v>
      </c>
      <c r="N60" s="27">
        <f t="shared" ref="N60:N61" si="56">(H60/B60)*10</f>
        <v>3.7225557461406513</v>
      </c>
      <c r="O60" s="152"/>
      <c r="P60" s="52">
        <f t="shared" ref="P60:P61" si="57">(O60-N60)/N60</f>
        <v>-1</v>
      </c>
    </row>
    <row r="61" spans="1:16" ht="20.100000000000001" customHeight="1" thickBot="1" x14ac:dyDescent="0.3">
      <c r="A61" s="8" t="s">
        <v>17</v>
      </c>
      <c r="B61" s="19">
        <f>B62-SUM(B39:B60)</f>
        <v>157.53999999997905</v>
      </c>
      <c r="C61" s="140">
        <f>C62-SUM(C39:C60)</f>
        <v>101.30999999999767</v>
      </c>
      <c r="D61" s="247">
        <f t="shared" si="19"/>
        <v>5.6917838698797307E-4</v>
      </c>
      <c r="E61" s="215">
        <f t="shared" si="20"/>
        <v>3.6705042898270798E-4</v>
      </c>
      <c r="F61" s="52">
        <f t="shared" si="54"/>
        <v>-0.35692522533952553</v>
      </c>
      <c r="H61" s="19">
        <f>H62-SUM(H39:H60)</f>
        <v>44.63200000001234</v>
      </c>
      <c r="I61" s="140">
        <f>I62-SUM(I39:I60)</f>
        <v>29.432000000000698</v>
      </c>
      <c r="J61" s="247">
        <f t="shared" si="21"/>
        <v>6.7974285275508074E-4</v>
      </c>
      <c r="K61" s="215">
        <f t="shared" si="22"/>
        <v>4.511029645275494E-4</v>
      </c>
      <c r="L61" s="52">
        <f t="shared" si="55"/>
        <v>-0.34056282487917727</v>
      </c>
      <c r="N61" s="27">
        <f t="shared" si="56"/>
        <v>2.8330582709164833</v>
      </c>
      <c r="O61" s="152">
        <f t="shared" ref="O61" si="58">(I61/C61)*10</f>
        <v>2.9051426315271325</v>
      </c>
      <c r="P61" s="52">
        <f t="shared" si="57"/>
        <v>2.5444009165166287E-2</v>
      </c>
    </row>
    <row r="62" spans="1:16" ht="26.25" customHeight="1" thickBot="1" x14ac:dyDescent="0.3">
      <c r="A62" s="12" t="s">
        <v>18</v>
      </c>
      <c r="B62" s="17">
        <v>276784.93</v>
      </c>
      <c r="C62" s="145">
        <v>276011.11999999994</v>
      </c>
      <c r="D62" s="253">
        <f>SUM(D39:D61)</f>
        <v>1</v>
      </c>
      <c r="E62" s="254">
        <f>SUM(E39:E61)</f>
        <v>1.0000000000000002</v>
      </c>
      <c r="F62" s="57">
        <f t="shared" si="25"/>
        <v>-2.7957085669369931E-3</v>
      </c>
      <c r="G62" s="1"/>
      <c r="H62" s="17">
        <v>65660.123999999996</v>
      </c>
      <c r="I62" s="145">
        <v>65244.527999999991</v>
      </c>
      <c r="J62" s="253">
        <f>SUM(J39:J61)</f>
        <v>0.99999999999999989</v>
      </c>
      <c r="K62" s="254">
        <f>SUM(K39:K61)</f>
        <v>1.0000000000000002</v>
      </c>
      <c r="L62" s="57">
        <f t="shared" si="26"/>
        <v>-6.3295037334989658E-3</v>
      </c>
      <c r="M62" s="1"/>
      <c r="N62" s="29">
        <f t="shared" si="23"/>
        <v>2.3722434599311457</v>
      </c>
      <c r="O62" s="146">
        <f t="shared" si="24"/>
        <v>2.3638369352655069</v>
      </c>
      <c r="P62" s="57">
        <f t="shared" si="8"/>
        <v>-3.5437023255120901E-3</v>
      </c>
    </row>
    <row r="64" spans="1:16" ht="15.75" thickBot="1" x14ac:dyDescent="0.3"/>
    <row r="65" spans="1:16" x14ac:dyDescent="0.25">
      <c r="A65" s="373" t="s">
        <v>15</v>
      </c>
      <c r="B65" s="367" t="s">
        <v>1</v>
      </c>
      <c r="C65" s="359"/>
      <c r="D65" s="367" t="s">
        <v>104</v>
      </c>
      <c r="E65" s="359"/>
      <c r="F65" s="130" t="s">
        <v>0</v>
      </c>
      <c r="H65" s="376" t="s">
        <v>19</v>
      </c>
      <c r="I65" s="377"/>
      <c r="J65" s="367" t="s">
        <v>104</v>
      </c>
      <c r="K65" s="360"/>
      <c r="L65" s="130" t="s">
        <v>0</v>
      </c>
      <c r="N65" s="358" t="s">
        <v>22</v>
      </c>
      <c r="O65" s="359"/>
      <c r="P65" s="130" t="s">
        <v>0</v>
      </c>
    </row>
    <row r="66" spans="1:16" x14ac:dyDescent="0.25">
      <c r="A66" s="374"/>
      <c r="B66" s="368" t="str">
        <f>B5</f>
        <v>jan-nov</v>
      </c>
      <c r="C66" s="362"/>
      <c r="D66" s="368" t="str">
        <f>B5</f>
        <v>jan-nov</v>
      </c>
      <c r="E66" s="362"/>
      <c r="F66" s="131" t="str">
        <f>F37</f>
        <v>2024/2023</v>
      </c>
      <c r="H66" s="356" t="str">
        <f>B5</f>
        <v>jan-nov</v>
      </c>
      <c r="I66" s="362"/>
      <c r="J66" s="368" t="str">
        <f>B5</f>
        <v>jan-nov</v>
      </c>
      <c r="K66" s="357"/>
      <c r="L66" s="131" t="str">
        <f>L37</f>
        <v>2024/2023</v>
      </c>
      <c r="N66" s="356" t="str">
        <f>B5</f>
        <v>jan-nov</v>
      </c>
      <c r="O66" s="357"/>
      <c r="P66" s="131" t="str">
        <f>P37</f>
        <v>2024/2023</v>
      </c>
    </row>
    <row r="67" spans="1:16" ht="19.5" customHeight="1" thickBot="1" x14ac:dyDescent="0.3">
      <c r="A67" s="375"/>
      <c r="B67" s="99">
        <f>B6</f>
        <v>2023</v>
      </c>
      <c r="C67" s="134">
        <f>C6</f>
        <v>2024</v>
      </c>
      <c r="D67" s="99">
        <f>B6</f>
        <v>2023</v>
      </c>
      <c r="E67" s="134">
        <f>C6</f>
        <v>2024</v>
      </c>
      <c r="F67" s="132" t="s">
        <v>1</v>
      </c>
      <c r="H67" s="25">
        <f>B6</f>
        <v>2023</v>
      </c>
      <c r="I67" s="134">
        <f>C6</f>
        <v>2024</v>
      </c>
      <c r="J67" s="99">
        <f>B6</f>
        <v>2023</v>
      </c>
      <c r="K67" s="134">
        <f>C6</f>
        <v>2024</v>
      </c>
      <c r="L67" s="259">
        <v>1000</v>
      </c>
      <c r="N67" s="25">
        <f>B6</f>
        <v>2023</v>
      </c>
      <c r="O67" s="134">
        <f>C6</f>
        <v>2024</v>
      </c>
      <c r="P67" s="132"/>
    </row>
    <row r="68" spans="1:16" ht="20.100000000000001" customHeight="1" x14ac:dyDescent="0.25">
      <c r="A68" s="38" t="s">
        <v>163</v>
      </c>
      <c r="B68" s="39">
        <v>100948.04</v>
      </c>
      <c r="C68" s="147">
        <v>114947.20999999999</v>
      </c>
      <c r="D68" s="247">
        <f>B68/$B$96</f>
        <v>0.23821888575583866</v>
      </c>
      <c r="E68" s="246">
        <f>C68/$C$96</f>
        <v>0.25192594332775753</v>
      </c>
      <c r="F68" s="61">
        <f t="shared" ref="F68:F76" si="59">(C68-B68)/B68</f>
        <v>0.13867698669533354</v>
      </c>
      <c r="H68" s="19">
        <v>26033.92400000001</v>
      </c>
      <c r="I68" s="147">
        <v>28898.760000000013</v>
      </c>
      <c r="J68" s="261">
        <f>H68/$H$96</f>
        <v>0.22955075021802276</v>
      </c>
      <c r="K68" s="246">
        <f>I68/$I$96</f>
        <v>0.23856049032178417</v>
      </c>
      <c r="L68" s="61">
        <f t="shared" ref="L68:L76" si="60">(I68-H68)/H68</f>
        <v>0.11004242003625737</v>
      </c>
      <c r="N68" s="41">
        <f t="shared" ref="N68:N96" si="61">(H68/B68)*10</f>
        <v>2.5789429888881461</v>
      </c>
      <c r="O68" s="149">
        <f t="shared" ref="O68:O96" si="62">(I68/C68)*10</f>
        <v>2.5140897286676216</v>
      </c>
      <c r="P68" s="61">
        <f t="shared" si="8"/>
        <v>-2.5147225239160697E-2</v>
      </c>
    </row>
    <row r="69" spans="1:16" ht="20.100000000000001" customHeight="1" x14ac:dyDescent="0.25">
      <c r="A69" s="38" t="s">
        <v>164</v>
      </c>
      <c r="B69" s="19">
        <v>75613.039999999964</v>
      </c>
      <c r="C69" s="140">
        <v>77960.179999999993</v>
      </c>
      <c r="D69" s="247">
        <f t="shared" ref="D69:D95" si="63">B69/$B$96</f>
        <v>0.17843292586375775</v>
      </c>
      <c r="E69" s="215">
        <f t="shared" ref="E69:E95" si="64">C69/$C$96</f>
        <v>0.17086271070434658</v>
      </c>
      <c r="F69" s="52">
        <f t="shared" si="59"/>
        <v>3.1041471153653254E-2</v>
      </c>
      <c r="H69" s="19">
        <v>19048.659000000007</v>
      </c>
      <c r="I69" s="140">
        <v>19908.814000000002</v>
      </c>
      <c r="J69" s="262">
        <f t="shared" ref="J69:J95" si="65">H69/$H$96</f>
        <v>0.16795908154672692</v>
      </c>
      <c r="K69" s="215">
        <f t="shared" ref="K69:K96" si="66">I69/$I$96</f>
        <v>0.16434810454030552</v>
      </c>
      <c r="L69" s="52">
        <f t="shared" si="60"/>
        <v>4.5155672113191533E-2</v>
      </c>
      <c r="N69" s="40">
        <f t="shared" si="61"/>
        <v>2.5192293551482674</v>
      </c>
      <c r="O69" s="143">
        <f t="shared" si="62"/>
        <v>2.553715755915392</v>
      </c>
      <c r="P69" s="52">
        <f t="shared" si="8"/>
        <v>1.3689266003767625E-2</v>
      </c>
    </row>
    <row r="70" spans="1:16" ht="20.100000000000001" customHeight="1" x14ac:dyDescent="0.25">
      <c r="A70" s="38" t="s">
        <v>161</v>
      </c>
      <c r="B70" s="19">
        <v>74287.510000000024</v>
      </c>
      <c r="C70" s="140">
        <v>71134.85000000002</v>
      </c>
      <c r="D70" s="247">
        <f t="shared" si="63"/>
        <v>0.17530491783471705</v>
      </c>
      <c r="E70" s="215">
        <f t="shared" si="64"/>
        <v>0.15590386395397104</v>
      </c>
      <c r="F70" s="52">
        <f t="shared" si="59"/>
        <v>-4.2438627973935356E-2</v>
      </c>
      <c r="H70" s="19">
        <v>19249.327999999998</v>
      </c>
      <c r="I70" s="140">
        <v>18593.156999999999</v>
      </c>
      <c r="J70" s="262">
        <f t="shared" si="65"/>
        <v>0.16972845444247242</v>
      </c>
      <c r="K70" s="215">
        <f t="shared" si="66"/>
        <v>0.15348730016616324</v>
      </c>
      <c r="L70" s="52">
        <f t="shared" si="60"/>
        <v>-3.4087995175727616E-2</v>
      </c>
      <c r="N70" s="40">
        <f t="shared" si="61"/>
        <v>2.5911930551986453</v>
      </c>
      <c r="O70" s="143">
        <f t="shared" si="62"/>
        <v>2.6137901464612625</v>
      </c>
      <c r="P70" s="52">
        <f t="shared" si="8"/>
        <v>8.7207285529270952E-3</v>
      </c>
    </row>
    <row r="71" spans="1:16" ht="20.100000000000001" customHeight="1" x14ac:dyDescent="0.25">
      <c r="A71" s="38" t="s">
        <v>166</v>
      </c>
      <c r="B71" s="19">
        <v>34175.510000000009</v>
      </c>
      <c r="C71" s="140">
        <v>35385.829999999994</v>
      </c>
      <c r="D71" s="247">
        <f t="shared" si="63"/>
        <v>8.0647944351742981E-2</v>
      </c>
      <c r="E71" s="215">
        <f t="shared" si="64"/>
        <v>7.7553936308551216E-2</v>
      </c>
      <c r="F71" s="52">
        <f t="shared" si="59"/>
        <v>3.5414833604530987E-2</v>
      </c>
      <c r="H71" s="19">
        <v>10094.180999999997</v>
      </c>
      <c r="I71" s="140">
        <v>11094.578999999998</v>
      </c>
      <c r="J71" s="262">
        <f t="shared" si="65"/>
        <v>8.900413250751249E-2</v>
      </c>
      <c r="K71" s="215">
        <f t="shared" si="66"/>
        <v>9.1586220521356912E-2</v>
      </c>
      <c r="L71" s="52">
        <f t="shared" si="60"/>
        <v>9.9106405958046651E-2</v>
      </c>
      <c r="N71" s="40">
        <f t="shared" si="61"/>
        <v>2.9536299531448087</v>
      </c>
      <c r="O71" s="143">
        <f t="shared" si="62"/>
        <v>3.1353168768402488</v>
      </c>
      <c r="P71" s="52">
        <f t="shared" si="8"/>
        <v>6.1513096284114138E-2</v>
      </c>
    </row>
    <row r="72" spans="1:16" ht="20.100000000000001" customHeight="1" x14ac:dyDescent="0.25">
      <c r="A72" s="38" t="s">
        <v>172</v>
      </c>
      <c r="B72" s="19">
        <v>18723.57</v>
      </c>
      <c r="C72" s="140">
        <v>17146.189999999999</v>
      </c>
      <c r="D72" s="247">
        <f t="shared" si="63"/>
        <v>4.4184195976181888E-2</v>
      </c>
      <c r="E72" s="215">
        <f t="shared" si="64"/>
        <v>3.757872931606572E-2</v>
      </c>
      <c r="F72" s="52">
        <f t="shared" si="59"/>
        <v>-8.424568605239284E-2</v>
      </c>
      <c r="H72" s="19">
        <v>6676.0459999999994</v>
      </c>
      <c r="I72" s="140">
        <v>6010.0010000000002</v>
      </c>
      <c r="J72" s="262">
        <f t="shared" si="65"/>
        <v>5.8865170221363061E-2</v>
      </c>
      <c r="K72" s="215">
        <f t="shared" si="66"/>
        <v>4.9612813331589754E-2</v>
      </c>
      <c r="L72" s="52">
        <f t="shared" si="60"/>
        <v>-9.9766388667783173E-2</v>
      </c>
      <c r="N72" s="40">
        <f t="shared" si="61"/>
        <v>3.5655839137514906</v>
      </c>
      <c r="O72" s="143">
        <f t="shared" si="62"/>
        <v>3.5051524566098946</v>
      </c>
      <c r="P72" s="52">
        <f t="shared" ref="P72:P76" si="67">(O72-N72)/N72</f>
        <v>-1.6948544362826039E-2</v>
      </c>
    </row>
    <row r="73" spans="1:16" ht="20.100000000000001" customHeight="1" x14ac:dyDescent="0.25">
      <c r="A73" s="38" t="s">
        <v>171</v>
      </c>
      <c r="B73" s="19">
        <v>14409.060000000001</v>
      </c>
      <c r="C73" s="140">
        <v>24637.769999999997</v>
      </c>
      <c r="D73" s="247">
        <f t="shared" si="63"/>
        <v>3.4002742579142944E-2</v>
      </c>
      <c r="E73" s="215">
        <f t="shared" si="64"/>
        <v>5.3997773836723176E-2</v>
      </c>
      <c r="F73" s="52">
        <f t="shared" si="59"/>
        <v>0.70988045021673829</v>
      </c>
      <c r="H73" s="19">
        <v>3078.8929999999996</v>
      </c>
      <c r="I73" s="140">
        <v>5180.0409999999993</v>
      </c>
      <c r="J73" s="262">
        <f t="shared" si="65"/>
        <v>2.7147739925453357E-2</v>
      </c>
      <c r="K73" s="215">
        <f t="shared" si="66"/>
        <v>4.2761458306409844E-2</v>
      </c>
      <c r="L73" s="52">
        <f t="shared" si="60"/>
        <v>0.68243618729199096</v>
      </c>
      <c r="N73" s="40">
        <f t="shared" ref="N73" si="68">(H73/B73)*10</f>
        <v>2.1367757508123355</v>
      </c>
      <c r="O73" s="143">
        <f t="shared" ref="O73" si="69">(I73/C73)*10</f>
        <v>2.1024796481175039</v>
      </c>
      <c r="P73" s="52">
        <f t="shared" ref="P73" si="70">(O73-N73)/N73</f>
        <v>-1.6050398682123438E-2</v>
      </c>
    </row>
    <row r="74" spans="1:16" ht="20.100000000000001" customHeight="1" x14ac:dyDescent="0.25">
      <c r="A74" s="38" t="s">
        <v>168</v>
      </c>
      <c r="B74" s="19">
        <v>15950.079999999998</v>
      </c>
      <c r="C74" s="140">
        <v>17757.770000000004</v>
      </c>
      <c r="D74" s="247">
        <f t="shared" si="63"/>
        <v>3.7639267541167587E-2</v>
      </c>
      <c r="E74" s="215">
        <f t="shared" si="64"/>
        <v>3.8919108681692703E-2</v>
      </c>
      <c r="F74" s="52">
        <f t="shared" si="59"/>
        <v>0.1133342277907074</v>
      </c>
      <c r="H74" s="19">
        <v>4467.9879999999994</v>
      </c>
      <c r="I74" s="140">
        <v>5076.8440000000019</v>
      </c>
      <c r="J74" s="262">
        <f t="shared" si="65"/>
        <v>3.9395905026269669E-2</v>
      </c>
      <c r="K74" s="215">
        <f t="shared" si="66"/>
        <v>4.1909562691520602E-2</v>
      </c>
      <c r="L74" s="52">
        <f t="shared" si="60"/>
        <v>0.13627073304583687</v>
      </c>
      <c r="N74" s="40">
        <f t="shared" si="61"/>
        <v>2.801232344916138</v>
      </c>
      <c r="O74" s="143">
        <f t="shared" si="62"/>
        <v>2.8589423108870093</v>
      </c>
      <c r="P74" s="52">
        <f t="shared" si="67"/>
        <v>2.0601634875310207E-2</v>
      </c>
    </row>
    <row r="75" spans="1:16" ht="20.100000000000001" customHeight="1" x14ac:dyDescent="0.25">
      <c r="A75" s="38" t="s">
        <v>177</v>
      </c>
      <c r="B75" s="19">
        <v>22362.23</v>
      </c>
      <c r="C75" s="140">
        <v>21557.35</v>
      </c>
      <c r="D75" s="247">
        <f t="shared" si="63"/>
        <v>5.2770767155219542E-2</v>
      </c>
      <c r="E75" s="215">
        <f t="shared" si="64"/>
        <v>4.7246520680202971E-2</v>
      </c>
      <c r="F75" s="52">
        <f t="shared" si="59"/>
        <v>-3.5992832557397048E-2</v>
      </c>
      <c r="H75" s="19">
        <v>5232.3469999999998</v>
      </c>
      <c r="I75" s="140">
        <v>4939.6680000000006</v>
      </c>
      <c r="J75" s="262">
        <f t="shared" si="65"/>
        <v>4.6135541428599859E-2</v>
      </c>
      <c r="K75" s="215">
        <f t="shared" si="66"/>
        <v>4.0777168989493899E-2</v>
      </c>
      <c r="L75" s="52">
        <f t="shared" si="60"/>
        <v>-5.5936465987442958E-2</v>
      </c>
      <c r="N75" s="40">
        <f t="shared" si="61"/>
        <v>2.3398144997167099</v>
      </c>
      <c r="O75" s="143">
        <f t="shared" si="62"/>
        <v>2.2914078029071296</v>
      </c>
      <c r="P75" s="52">
        <f t="shared" si="67"/>
        <v>-2.0688262601775049E-2</v>
      </c>
    </row>
    <row r="76" spans="1:16" ht="20.100000000000001" customHeight="1" x14ac:dyDescent="0.25">
      <c r="A76" s="38" t="s">
        <v>201</v>
      </c>
      <c r="B76" s="19">
        <v>8408.2099999999991</v>
      </c>
      <c r="C76" s="140">
        <v>12027.519999999997</v>
      </c>
      <c r="D76" s="247">
        <f t="shared" si="63"/>
        <v>1.9841835635452654E-2</v>
      </c>
      <c r="E76" s="215">
        <f t="shared" si="64"/>
        <v>2.6360312024045384E-2</v>
      </c>
      <c r="F76" s="52">
        <f t="shared" si="59"/>
        <v>0.43044952492861122</v>
      </c>
      <c r="H76" s="19">
        <v>1802.5930000000003</v>
      </c>
      <c r="I76" s="140">
        <v>2629.1860000000001</v>
      </c>
      <c r="J76" s="262">
        <f t="shared" si="65"/>
        <v>1.5894130116065337E-2</v>
      </c>
      <c r="K76" s="215">
        <f t="shared" si="66"/>
        <v>2.1704042017967908E-2</v>
      </c>
      <c r="L76" s="52">
        <f t="shared" si="60"/>
        <v>0.45855775541123245</v>
      </c>
      <c r="N76" s="40">
        <f t="shared" si="61"/>
        <v>2.1438486907439285</v>
      </c>
      <c r="O76" s="143">
        <f t="shared" si="62"/>
        <v>2.1859751636247546</v>
      </c>
      <c r="P76" s="52">
        <f t="shared" si="67"/>
        <v>1.9649928216812735E-2</v>
      </c>
    </row>
    <row r="77" spans="1:16" ht="20.100000000000001" customHeight="1" x14ac:dyDescent="0.25">
      <c r="A77" s="38" t="s">
        <v>184</v>
      </c>
      <c r="B77" s="19">
        <v>6157.58</v>
      </c>
      <c r="C77" s="140">
        <v>5555.42</v>
      </c>
      <c r="D77" s="247">
        <f t="shared" si="63"/>
        <v>1.4530761038574272E-2</v>
      </c>
      <c r="E77" s="215">
        <f t="shared" si="64"/>
        <v>1.2175627612726668E-2</v>
      </c>
      <c r="F77" s="52">
        <f t="shared" ref="F77:F80" si="71">(C77-B77)/B77</f>
        <v>-9.7791664907317458E-2</v>
      </c>
      <c r="H77" s="19">
        <v>2001.8290000000002</v>
      </c>
      <c r="I77" s="140">
        <v>1901.6189999999999</v>
      </c>
      <c r="J77" s="262">
        <f t="shared" si="65"/>
        <v>1.7650867720063797E-2</v>
      </c>
      <c r="K77" s="215">
        <f t="shared" si="66"/>
        <v>1.5697945553553878E-2</v>
      </c>
      <c r="L77" s="52">
        <f t="shared" ref="L77:L80" si="72">(I77-H77)/H77</f>
        <v>-5.0059220842539623E-2</v>
      </c>
      <c r="N77" s="40">
        <f t="shared" si="61"/>
        <v>3.2509995810042258</v>
      </c>
      <c r="O77" s="143">
        <f t="shared" si="62"/>
        <v>3.4229977211443958</v>
      </c>
      <c r="P77" s="52">
        <f t="shared" ref="P77:P80" si="73">(O77-N77)/N77</f>
        <v>5.2906232638467519E-2</v>
      </c>
    </row>
    <row r="78" spans="1:16" ht="20.100000000000001" customHeight="1" x14ac:dyDescent="0.25">
      <c r="A78" s="38" t="s">
        <v>183</v>
      </c>
      <c r="B78" s="19">
        <v>4613.8300000000008</v>
      </c>
      <c r="C78" s="140">
        <v>4946.760000000002</v>
      </c>
      <c r="D78" s="247">
        <f t="shared" si="63"/>
        <v>1.0887793776549415E-2</v>
      </c>
      <c r="E78" s="215">
        <f t="shared" si="64"/>
        <v>1.0841647913124803E-2</v>
      </c>
      <c r="F78" s="52">
        <f t="shared" si="71"/>
        <v>7.2159138936632075E-2</v>
      </c>
      <c r="H78" s="19">
        <v>1737.12</v>
      </c>
      <c r="I78" s="140">
        <v>1686.875</v>
      </c>
      <c r="J78" s="262">
        <f t="shared" si="65"/>
        <v>1.5316830425514474E-2</v>
      </c>
      <c r="K78" s="215">
        <f t="shared" si="66"/>
        <v>1.3925224719384482E-2</v>
      </c>
      <c r="L78" s="52">
        <f t="shared" si="72"/>
        <v>-2.8924311504098677E-2</v>
      </c>
      <c r="N78" s="40">
        <f t="shared" si="61"/>
        <v>3.7650281869943178</v>
      </c>
      <c r="O78" s="143">
        <f t="shared" si="62"/>
        <v>3.4100603223119763</v>
      </c>
      <c r="P78" s="52">
        <f t="shared" si="73"/>
        <v>-9.4280267517922109E-2</v>
      </c>
    </row>
    <row r="79" spans="1:16" ht="20.100000000000001" customHeight="1" x14ac:dyDescent="0.25">
      <c r="A79" s="38" t="s">
        <v>196</v>
      </c>
      <c r="B79" s="19">
        <v>3485.8700000000003</v>
      </c>
      <c r="C79" s="140">
        <v>3766.4599999999996</v>
      </c>
      <c r="D79" s="247">
        <f t="shared" si="63"/>
        <v>8.2260147625422483E-3</v>
      </c>
      <c r="E79" s="215">
        <f t="shared" si="64"/>
        <v>8.2548240057872275E-3</v>
      </c>
      <c r="F79" s="52">
        <f t="shared" si="71"/>
        <v>8.0493535329773977E-2</v>
      </c>
      <c r="H79" s="19">
        <v>1374.0770000000002</v>
      </c>
      <c r="I79" s="140">
        <v>1662.3519999999996</v>
      </c>
      <c r="J79" s="262">
        <f t="shared" si="65"/>
        <v>1.2115745832527204E-2</v>
      </c>
      <c r="K79" s="215">
        <f t="shared" si="66"/>
        <v>1.3722786313578794E-2</v>
      </c>
      <c r="L79" s="52">
        <f t="shared" si="72"/>
        <v>0.2097953753683377</v>
      </c>
      <c r="N79" s="40">
        <f t="shared" si="61"/>
        <v>3.9418480895730479</v>
      </c>
      <c r="O79" s="143">
        <f t="shared" si="62"/>
        <v>4.413566054066683</v>
      </c>
      <c r="P79" s="52">
        <f t="shared" si="73"/>
        <v>0.11966923985260126</v>
      </c>
    </row>
    <row r="80" spans="1:16" ht="20.100000000000001" customHeight="1" x14ac:dyDescent="0.25">
      <c r="A80" s="38" t="s">
        <v>198</v>
      </c>
      <c r="B80" s="19">
        <v>4896.5299999999988</v>
      </c>
      <c r="C80" s="140">
        <v>6471.89</v>
      </c>
      <c r="D80" s="247">
        <f t="shared" si="63"/>
        <v>1.1554914000014627E-2</v>
      </c>
      <c r="E80" s="215">
        <f t="shared" si="64"/>
        <v>1.4184224161364863E-2</v>
      </c>
      <c r="F80" s="52">
        <f t="shared" si="71"/>
        <v>0.32172987809734688</v>
      </c>
      <c r="H80" s="19">
        <v>1209.5340000000001</v>
      </c>
      <c r="I80" s="140">
        <v>1541.8050000000003</v>
      </c>
      <c r="J80" s="262">
        <f t="shared" si="65"/>
        <v>1.0664909258942519E-2</v>
      </c>
      <c r="K80" s="215">
        <f t="shared" si="66"/>
        <v>1.2727665712320473E-2</v>
      </c>
      <c r="L80" s="52">
        <f t="shared" si="72"/>
        <v>0.27470992960925461</v>
      </c>
      <c r="N80" s="40">
        <f t="shared" si="61"/>
        <v>2.4701860296985831</v>
      </c>
      <c r="O80" s="143">
        <f t="shared" si="62"/>
        <v>2.3823102679433679</v>
      </c>
      <c r="P80" s="52">
        <f t="shared" si="73"/>
        <v>-3.5574552158704441E-2</v>
      </c>
    </row>
    <row r="81" spans="1:16" ht="20.100000000000001" customHeight="1" x14ac:dyDescent="0.25">
      <c r="A81" s="38" t="s">
        <v>185</v>
      </c>
      <c r="B81" s="19">
        <v>3804.4400000000014</v>
      </c>
      <c r="C81" s="140">
        <v>6563.4799999999987</v>
      </c>
      <c r="D81" s="247">
        <f t="shared" si="63"/>
        <v>8.9777816164131885E-3</v>
      </c>
      <c r="E81" s="215">
        <f t="shared" si="64"/>
        <v>1.4384958891241204E-2</v>
      </c>
      <c r="F81" s="52">
        <f t="shared" ref="F81:F94" si="74">(C81-B81)/B81</f>
        <v>0.72521580048574719</v>
      </c>
      <c r="H81" s="19">
        <v>922.32400000000007</v>
      </c>
      <c r="I81" s="140">
        <v>1460.6559999999997</v>
      </c>
      <c r="J81" s="262">
        <f t="shared" si="65"/>
        <v>8.132472313589283E-3</v>
      </c>
      <c r="K81" s="215">
        <f t="shared" si="66"/>
        <v>1.2057777273192891E-2</v>
      </c>
      <c r="L81" s="52">
        <f t="shared" ref="L81:L94" si="75">(I81-H81)/H81</f>
        <v>0.58366907941244028</v>
      </c>
      <c r="N81" s="40">
        <f t="shared" si="61"/>
        <v>2.4243357760931956</v>
      </c>
      <c r="O81" s="143">
        <f t="shared" si="62"/>
        <v>2.2254291930500285</v>
      </c>
      <c r="P81" s="52">
        <f t="shared" ref="P81:P87" si="76">(O81-N81)/N81</f>
        <v>-8.2045806115068773E-2</v>
      </c>
    </row>
    <row r="82" spans="1:16" ht="20.100000000000001" customHeight="1" x14ac:dyDescent="0.25">
      <c r="A82" s="38" t="s">
        <v>203</v>
      </c>
      <c r="B82" s="19">
        <v>3545.1799999999994</v>
      </c>
      <c r="C82" s="140">
        <v>4862.87</v>
      </c>
      <c r="D82" s="247">
        <f t="shared" si="63"/>
        <v>8.3659754999094987E-3</v>
      </c>
      <c r="E82" s="215">
        <f t="shared" si="64"/>
        <v>1.0657789014889986E-2</v>
      </c>
      <c r="F82" s="52">
        <f t="shared" si="74"/>
        <v>0.37168493560270588</v>
      </c>
      <c r="H82" s="19">
        <v>1039.5529999999999</v>
      </c>
      <c r="I82" s="140">
        <v>1379.6120000000003</v>
      </c>
      <c r="J82" s="262">
        <f t="shared" si="65"/>
        <v>9.1661238252595378E-3</v>
      </c>
      <c r="K82" s="215">
        <f t="shared" si="66"/>
        <v>1.138875561352173E-2</v>
      </c>
      <c r="L82" s="52">
        <f t="shared" si="75"/>
        <v>0.32712040655935815</v>
      </c>
      <c r="N82" s="40">
        <f t="shared" si="61"/>
        <v>2.9322996293559145</v>
      </c>
      <c r="O82" s="143">
        <f t="shared" si="62"/>
        <v>2.8370324520293577</v>
      </c>
      <c r="P82" s="52">
        <f t="shared" si="76"/>
        <v>-3.2488895872991801E-2</v>
      </c>
    </row>
    <row r="83" spans="1:16" ht="20.100000000000001" customHeight="1" x14ac:dyDescent="0.25">
      <c r="A83" s="38" t="s">
        <v>176</v>
      </c>
      <c r="B83" s="19">
        <v>683.25</v>
      </c>
      <c r="C83" s="140">
        <v>696.49999999999989</v>
      </c>
      <c r="D83" s="247">
        <f t="shared" si="63"/>
        <v>1.6123448626905166E-3</v>
      </c>
      <c r="E83" s="215">
        <f t="shared" si="64"/>
        <v>1.5264956803021413E-3</v>
      </c>
      <c r="F83" s="52">
        <f t="shared" si="74"/>
        <v>1.9392608854738216E-2</v>
      </c>
      <c r="H83" s="19">
        <v>1299.3880000000001</v>
      </c>
      <c r="I83" s="140">
        <v>1339.5010000000002</v>
      </c>
      <c r="J83" s="262">
        <f t="shared" si="65"/>
        <v>1.1457185256601965E-2</v>
      </c>
      <c r="K83" s="215">
        <f t="shared" si="66"/>
        <v>1.1057637606129819E-2</v>
      </c>
      <c r="L83" s="52">
        <f t="shared" si="75"/>
        <v>3.0870686815639401E-2</v>
      </c>
      <c r="N83" s="40">
        <f t="shared" si="61"/>
        <v>19.017753384559096</v>
      </c>
      <c r="O83" s="143">
        <f t="shared" si="62"/>
        <v>19.231888011486006</v>
      </c>
      <c r="P83" s="52">
        <f t="shared" si="76"/>
        <v>1.1259722565377795E-2</v>
      </c>
    </row>
    <row r="84" spans="1:16" ht="20.100000000000001" customHeight="1" x14ac:dyDescent="0.25">
      <c r="A84" s="38" t="s">
        <v>197</v>
      </c>
      <c r="B84" s="19">
        <v>3098.07</v>
      </c>
      <c r="C84" s="140">
        <v>3596.6600000000003</v>
      </c>
      <c r="D84" s="247">
        <f t="shared" si="63"/>
        <v>7.3108777881531048E-3</v>
      </c>
      <c r="E84" s="215">
        <f t="shared" si="64"/>
        <v>7.8826790430947605E-3</v>
      </c>
      <c r="F84" s="52">
        <f t="shared" si="74"/>
        <v>0.16093567931002209</v>
      </c>
      <c r="H84" s="19">
        <v>799.21500000000015</v>
      </c>
      <c r="I84" s="140">
        <v>919.94800000000009</v>
      </c>
      <c r="J84" s="262">
        <f t="shared" si="65"/>
        <v>7.0469746641150608E-3</v>
      </c>
      <c r="K84" s="215">
        <f t="shared" si="66"/>
        <v>7.594209784452504E-3</v>
      </c>
      <c r="L84" s="52">
        <f t="shared" si="75"/>
        <v>0.15106448202298495</v>
      </c>
      <c r="N84" s="40">
        <f t="shared" ref="N84" si="77">(H84/B84)*10</f>
        <v>2.5797189863366548</v>
      </c>
      <c r="O84" s="143">
        <f t="shared" ref="O84" si="78">(I84/C84)*10</f>
        <v>2.5577841664210683</v>
      </c>
      <c r="P84" s="52">
        <f t="shared" ref="P84" si="79">(O84-N84)/N84</f>
        <v>-8.5027943089007168E-3</v>
      </c>
    </row>
    <row r="85" spans="1:16" ht="20.100000000000001" customHeight="1" x14ac:dyDescent="0.25">
      <c r="A85" s="38" t="s">
        <v>199</v>
      </c>
      <c r="B85" s="19">
        <v>2466.6699999999996</v>
      </c>
      <c r="C85" s="140">
        <v>3074.1700000000005</v>
      </c>
      <c r="D85" s="247">
        <f t="shared" si="63"/>
        <v>5.8208894291296243E-3</v>
      </c>
      <c r="E85" s="215">
        <f t="shared" si="64"/>
        <v>6.7375552412267557E-3</v>
      </c>
      <c r="F85" s="52">
        <f t="shared" si="74"/>
        <v>0.24628345096830992</v>
      </c>
      <c r="H85" s="19">
        <v>559.8449999999998</v>
      </c>
      <c r="I85" s="140">
        <v>709.39499999999987</v>
      </c>
      <c r="J85" s="262">
        <f t="shared" si="65"/>
        <v>4.9363607174934083E-3</v>
      </c>
      <c r="K85" s="215">
        <f t="shared" si="66"/>
        <v>5.8560858331576154E-3</v>
      </c>
      <c r="L85" s="52">
        <f t="shared" si="75"/>
        <v>0.26712750850681904</v>
      </c>
      <c r="N85" s="40">
        <f t="shared" si="61"/>
        <v>2.2696388248123984</v>
      </c>
      <c r="O85" s="143">
        <f t="shared" si="62"/>
        <v>2.3075984737343731</v>
      </c>
      <c r="P85" s="52">
        <f t="shared" si="76"/>
        <v>1.6724973377696916E-2</v>
      </c>
    </row>
    <row r="86" spans="1:16" ht="20.100000000000001" customHeight="1" x14ac:dyDescent="0.25">
      <c r="A86" s="38" t="s">
        <v>208</v>
      </c>
      <c r="B86" s="19">
        <v>2752.7500000000005</v>
      </c>
      <c r="C86" s="140">
        <v>3108.0000000000005</v>
      </c>
      <c r="D86" s="247">
        <f t="shared" si="63"/>
        <v>6.4959858335474864E-3</v>
      </c>
      <c r="E86" s="215">
        <f t="shared" si="64"/>
        <v>6.8116993171271458E-3</v>
      </c>
      <c r="F86" s="52">
        <f t="shared" si="74"/>
        <v>0.12905276541640176</v>
      </c>
      <c r="H86" s="19">
        <v>608.25700000000006</v>
      </c>
      <c r="I86" s="140">
        <v>684.03699999999992</v>
      </c>
      <c r="J86" s="262">
        <f t="shared" si="65"/>
        <v>5.3632272520793955E-3</v>
      </c>
      <c r="K86" s="215">
        <f t="shared" si="66"/>
        <v>5.6467544669128429E-3</v>
      </c>
      <c r="L86" s="52">
        <f t="shared" si="75"/>
        <v>0.12458549593346209</v>
      </c>
      <c r="N86" s="40">
        <f t="shared" si="61"/>
        <v>2.2096340023612751</v>
      </c>
      <c r="O86" s="143">
        <f t="shared" si="62"/>
        <v>2.2008912483912479</v>
      </c>
      <c r="P86" s="52">
        <f t="shared" si="76"/>
        <v>-3.9566525319054474E-3</v>
      </c>
    </row>
    <row r="87" spans="1:16" ht="20.100000000000001" customHeight="1" x14ac:dyDescent="0.25">
      <c r="A87" s="38" t="s">
        <v>205</v>
      </c>
      <c r="B87" s="19">
        <v>2493.7699999999995</v>
      </c>
      <c r="C87" s="140">
        <v>3374.190000000001</v>
      </c>
      <c r="D87" s="247">
        <f t="shared" si="63"/>
        <v>5.8848404657617691E-3</v>
      </c>
      <c r="E87" s="215">
        <f t="shared" si="64"/>
        <v>7.3950990086413277E-3</v>
      </c>
      <c r="F87" s="52">
        <f>(C87-B87)/B87</f>
        <v>0.35304779510540329</v>
      </c>
      <c r="H87" s="19">
        <v>572.596</v>
      </c>
      <c r="I87" s="140">
        <v>634.61199999999997</v>
      </c>
      <c r="J87" s="262">
        <f t="shared" si="65"/>
        <v>5.048791007142792E-3</v>
      </c>
      <c r="K87" s="215">
        <f t="shared" si="66"/>
        <v>5.2387489942159462E-3</v>
      </c>
      <c r="L87" s="52">
        <f t="shared" si="75"/>
        <v>0.10830672935193393</v>
      </c>
      <c r="N87" s="40">
        <f t="shared" si="61"/>
        <v>2.2961058958925649</v>
      </c>
      <c r="O87" s="143">
        <f t="shared" si="62"/>
        <v>1.8807832398294102</v>
      </c>
      <c r="P87" s="52">
        <f t="shared" si="76"/>
        <v>-0.18088131597332377</v>
      </c>
    </row>
    <row r="88" spans="1:16" ht="20.100000000000001" customHeight="1" x14ac:dyDescent="0.25">
      <c r="A88" s="38" t="s">
        <v>219</v>
      </c>
      <c r="B88" s="19">
        <v>1672.05</v>
      </c>
      <c r="C88" s="140">
        <v>1487</v>
      </c>
      <c r="D88" s="247">
        <f t="shared" si="63"/>
        <v>3.9457317638663418E-3</v>
      </c>
      <c r="E88" s="215">
        <f t="shared" si="64"/>
        <v>3.2590080066177813E-3</v>
      </c>
      <c r="F88" s="52">
        <f>(C88-B88)/B88</f>
        <v>-0.11067252773541458</v>
      </c>
      <c r="H88" s="19">
        <v>391.24799999999993</v>
      </c>
      <c r="I88" s="140">
        <v>380.73900000000003</v>
      </c>
      <c r="J88" s="262">
        <f t="shared" ref="J88" si="80">H88/$H$96</f>
        <v>3.4497785244091868E-3</v>
      </c>
      <c r="K88" s="215">
        <f t="shared" ref="K88" si="81">I88/$I$96</f>
        <v>3.1430166043327035E-3</v>
      </c>
      <c r="L88" s="52">
        <f t="shared" si="75"/>
        <v>-2.6860201202306217E-2</v>
      </c>
      <c r="N88" s="40">
        <f t="shared" ref="N88:N89" si="82">(H88/B88)*10</f>
        <v>2.3399300260159679</v>
      </c>
      <c r="O88" s="143">
        <f t="shared" ref="O88:O89" si="83">(I88/C88)*10</f>
        <v>2.5604505716207133</v>
      </c>
      <c r="P88" s="52">
        <f t="shared" ref="P88:P89" si="84">(O88-N88)/N88</f>
        <v>9.4242367572080793E-2</v>
      </c>
    </row>
    <row r="89" spans="1:16" ht="20.100000000000001" customHeight="1" x14ac:dyDescent="0.25">
      <c r="A89" s="38" t="s">
        <v>220</v>
      </c>
      <c r="B89" s="19">
        <v>1430.6599999999999</v>
      </c>
      <c r="C89" s="140">
        <v>1262.3699999999997</v>
      </c>
      <c r="D89" s="247">
        <f t="shared" si="63"/>
        <v>3.3760955744702734E-3</v>
      </c>
      <c r="E89" s="215">
        <f t="shared" si="64"/>
        <v>2.7666939726389288E-3</v>
      </c>
      <c r="F89" s="52">
        <f t="shared" si="74"/>
        <v>-0.11763102344372542</v>
      </c>
      <c r="H89" s="19">
        <v>401.39900000000006</v>
      </c>
      <c r="I89" s="140">
        <v>338.81399999999996</v>
      </c>
      <c r="J89" s="262">
        <f t="shared" si="65"/>
        <v>3.5392836510840277E-3</v>
      </c>
      <c r="K89" s="215">
        <f t="shared" si="66"/>
        <v>2.7969239499509649E-3</v>
      </c>
      <c r="L89" s="52">
        <f t="shared" si="75"/>
        <v>-0.15591717966412494</v>
      </c>
      <c r="N89" s="40">
        <f t="shared" si="82"/>
        <v>2.8056910796415648</v>
      </c>
      <c r="O89" s="143">
        <f t="shared" si="83"/>
        <v>2.683951614819744</v>
      </c>
      <c r="P89" s="52">
        <f t="shared" si="84"/>
        <v>-4.3390188501213546E-2</v>
      </c>
    </row>
    <row r="90" spans="1:16" ht="20.100000000000001" customHeight="1" x14ac:dyDescent="0.25">
      <c r="A90" s="38" t="s">
        <v>221</v>
      </c>
      <c r="B90" s="19">
        <v>2155.08</v>
      </c>
      <c r="C90" s="140">
        <v>2093.0500000000002</v>
      </c>
      <c r="D90" s="247">
        <f t="shared" si="63"/>
        <v>5.0855940968709528E-3</v>
      </c>
      <c r="E90" s="215">
        <f t="shared" si="64"/>
        <v>4.587267456793105E-3</v>
      </c>
      <c r="F90" s="52">
        <f t="shared" si="74"/>
        <v>-2.8783154221652906E-2</v>
      </c>
      <c r="H90" s="19">
        <v>294.58900000000006</v>
      </c>
      <c r="I90" s="140">
        <v>322.274</v>
      </c>
      <c r="J90" s="262">
        <f t="shared" si="65"/>
        <v>2.5975003213490632E-3</v>
      </c>
      <c r="K90" s="215">
        <f t="shared" si="66"/>
        <v>2.6603855479599347E-3</v>
      </c>
      <c r="L90" s="52">
        <f t="shared" si="75"/>
        <v>9.3978390231814285E-2</v>
      </c>
      <c r="N90" s="40">
        <f t="shared" ref="N90:N94" si="85">(H90/B90)*10</f>
        <v>1.3669515748835313</v>
      </c>
      <c r="O90" s="143">
        <f t="shared" ref="O90:O94" si="86">(I90/C90)*10</f>
        <v>1.5397338811781849</v>
      </c>
      <c r="P90" s="52">
        <f t="shared" ref="P90:P94" si="87">(O90-N90)/N90</f>
        <v>0.12639972729785637</v>
      </c>
    </row>
    <row r="91" spans="1:16" ht="20.100000000000001" customHeight="1" x14ac:dyDescent="0.25">
      <c r="A91" s="38" t="s">
        <v>207</v>
      </c>
      <c r="B91" s="19">
        <v>1645.6100000000001</v>
      </c>
      <c r="C91" s="140">
        <v>1186.0899999999999</v>
      </c>
      <c r="D91" s="247">
        <f t="shared" si="63"/>
        <v>3.8833382063551279E-3</v>
      </c>
      <c r="E91" s="215">
        <f t="shared" si="64"/>
        <v>2.5995136560654228E-3</v>
      </c>
      <c r="F91" s="52">
        <f t="shared" si="74"/>
        <v>-0.27923991711280327</v>
      </c>
      <c r="H91" s="19">
        <v>464.49400000000009</v>
      </c>
      <c r="I91" s="140">
        <v>307.59700000000004</v>
      </c>
      <c r="J91" s="262">
        <f t="shared" si="65"/>
        <v>4.0956156348835558E-3</v>
      </c>
      <c r="K91" s="215">
        <f t="shared" si="66"/>
        <v>2.5392262900383899E-3</v>
      </c>
      <c r="L91" s="52">
        <f t="shared" si="75"/>
        <v>-0.33778046648611182</v>
      </c>
      <c r="N91" s="40">
        <f t="shared" si="85"/>
        <v>2.822625044816208</v>
      </c>
      <c r="O91" s="143">
        <f t="shared" si="86"/>
        <v>2.5933698117343544</v>
      </c>
      <c r="P91" s="52">
        <f t="shared" si="87"/>
        <v>-8.1220576393199712E-2</v>
      </c>
    </row>
    <row r="92" spans="1:16" ht="20.100000000000001" customHeight="1" x14ac:dyDescent="0.25">
      <c r="A92" s="38" t="s">
        <v>222</v>
      </c>
      <c r="B92" s="19">
        <v>661.94999999999982</v>
      </c>
      <c r="C92" s="140">
        <v>1031.7</v>
      </c>
      <c r="D92" s="247">
        <f t="shared" si="63"/>
        <v>1.5620807637877602E-3</v>
      </c>
      <c r="E92" s="215">
        <f t="shared" si="64"/>
        <v>2.2611422733204876E-3</v>
      </c>
      <c r="F92" s="52">
        <f t="shared" si="74"/>
        <v>0.55857693179243195</v>
      </c>
      <c r="H92" s="19">
        <v>198.82399999999998</v>
      </c>
      <c r="I92" s="140">
        <v>283.87900000000002</v>
      </c>
      <c r="J92" s="262">
        <f t="shared" si="65"/>
        <v>1.7531048474040307E-3</v>
      </c>
      <c r="K92" s="215">
        <f t="shared" si="66"/>
        <v>2.3434331933985314E-3</v>
      </c>
      <c r="L92" s="52">
        <f t="shared" si="75"/>
        <v>0.42779040759666864</v>
      </c>
      <c r="N92" s="40">
        <f t="shared" si="85"/>
        <v>3.0036105446030676</v>
      </c>
      <c r="O92" s="143">
        <f t="shared" si="86"/>
        <v>2.7515653775322284</v>
      </c>
      <c r="P92" s="52">
        <f t="shared" si="87"/>
        <v>-8.3914063866807817E-2</v>
      </c>
    </row>
    <row r="93" spans="1:16" ht="20.100000000000001" customHeight="1" x14ac:dyDescent="0.25">
      <c r="A93" s="38" t="s">
        <v>202</v>
      </c>
      <c r="B93" s="19">
        <v>375.53000000000003</v>
      </c>
      <c r="C93" s="140">
        <v>926.42</v>
      </c>
      <c r="D93" s="247">
        <f t="shared" si="63"/>
        <v>8.8618202164093634E-4</v>
      </c>
      <c r="E93" s="215">
        <f t="shared" si="64"/>
        <v>2.0304036297853698E-3</v>
      </c>
      <c r="F93" s="52">
        <f t="shared" si="74"/>
        <v>1.4669666870822566</v>
      </c>
      <c r="H93" s="19">
        <v>131.18599999999998</v>
      </c>
      <c r="I93" s="140">
        <v>276.71500000000003</v>
      </c>
      <c r="J93" s="262">
        <f t="shared" si="65"/>
        <v>1.156715549991677E-3</v>
      </c>
      <c r="K93" s="215">
        <f t="shared" si="66"/>
        <v>2.2842940693438918E-3</v>
      </c>
      <c r="L93" s="52">
        <f t="shared" si="75"/>
        <v>1.1093333130059615</v>
      </c>
      <c r="N93" s="40">
        <f t="shared" si="85"/>
        <v>3.4933560567730932</v>
      </c>
      <c r="O93" s="143">
        <f t="shared" si="86"/>
        <v>2.9869281751257533</v>
      </c>
      <c r="P93" s="52">
        <f t="shared" si="87"/>
        <v>-0.14496887045494614</v>
      </c>
    </row>
    <row r="94" spans="1:16" ht="20.100000000000001" customHeight="1" x14ac:dyDescent="0.25">
      <c r="A94" s="38" t="s">
        <v>200</v>
      </c>
      <c r="B94" s="19">
        <v>1343.3000000000002</v>
      </c>
      <c r="C94" s="140">
        <v>740.04</v>
      </c>
      <c r="D94" s="247">
        <f t="shared" si="63"/>
        <v>3.1699419744634777E-3</v>
      </c>
      <c r="E94" s="215">
        <f t="shared" si="64"/>
        <v>1.6219208374024362E-3</v>
      </c>
      <c r="F94" s="52">
        <f t="shared" si="74"/>
        <v>-0.44908806670140711</v>
      </c>
      <c r="H94" s="19">
        <v>407.89400000000001</v>
      </c>
      <c r="I94" s="140">
        <v>262.69799999999998</v>
      </c>
      <c r="J94" s="262">
        <f t="shared" si="65"/>
        <v>3.5965524716685096E-3</v>
      </c>
      <c r="K94" s="215">
        <f t="shared" si="66"/>
        <v>2.1685831394340806E-3</v>
      </c>
      <c r="L94" s="52">
        <f t="shared" si="75"/>
        <v>-0.35596503013037706</v>
      </c>
      <c r="N94" s="40">
        <f t="shared" si="85"/>
        <v>3.0365071093575517</v>
      </c>
      <c r="O94" s="143">
        <f t="shared" si="86"/>
        <v>3.5497810929138964</v>
      </c>
      <c r="P94" s="52">
        <f t="shared" si="87"/>
        <v>0.16903434277318077</v>
      </c>
    </row>
    <row r="95" spans="1:16" ht="20.100000000000001" customHeight="1" thickBot="1" x14ac:dyDescent="0.3">
      <c r="A95" s="8" t="s">
        <v>17</v>
      </c>
      <c r="B95" s="19">
        <f>B96-SUM(B68:B94)</f>
        <v>11602.330000000016</v>
      </c>
      <c r="C95" s="140">
        <f>C96-SUM(C68:C94)</f>
        <v>8976.0699999999488</v>
      </c>
      <c r="D95" s="247">
        <f t="shared" si="63"/>
        <v>2.7379373832038183E-2</v>
      </c>
      <c r="E95" s="215">
        <f t="shared" si="64"/>
        <v>1.9672551444493275E-2</v>
      </c>
      <c r="F95" s="52">
        <f>(C95-B95)/B95</f>
        <v>-0.22635625775168125</v>
      </c>
      <c r="H95" s="19">
        <f>H96-SUM(H68:H94)</f>
        <v>3315.1670000000158</v>
      </c>
      <c r="I95" s="140">
        <f>I96-SUM(I68:I94)</f>
        <v>2713.9029999999912</v>
      </c>
      <c r="J95" s="263">
        <f t="shared" si="65"/>
        <v>2.9231055293394693E-2</v>
      </c>
      <c r="K95" s="215">
        <f t="shared" si="66"/>
        <v>2.2403384448528539E-2</v>
      </c>
      <c r="L95" s="52">
        <f t="shared" ref="L95" si="88">(I95-H95)/H95</f>
        <v>-0.18136763547659041</v>
      </c>
      <c r="N95" s="40">
        <f t="shared" si="61"/>
        <v>2.8573286572610943</v>
      </c>
      <c r="O95" s="143">
        <f t="shared" si="62"/>
        <v>3.0234868934845727</v>
      </c>
      <c r="P95" s="52">
        <f t="shared" ref="P95" si="89">(O95-N95)/N95</f>
        <v>5.8151601077192888E-2</v>
      </c>
    </row>
    <row r="96" spans="1:16" ht="26.25" customHeight="1" thickBot="1" x14ac:dyDescent="0.3">
      <c r="A96" s="12" t="s">
        <v>18</v>
      </c>
      <c r="B96" s="17">
        <v>423761.70000000007</v>
      </c>
      <c r="C96" s="145">
        <v>456273.80999999994</v>
      </c>
      <c r="D96" s="243">
        <f>SUM(D68:D95)</f>
        <v>0.99999999999999967</v>
      </c>
      <c r="E96" s="244">
        <f>SUM(E68:E95)</f>
        <v>1.0000000000000002</v>
      </c>
      <c r="F96" s="57">
        <f>(C96-B96)/B96</f>
        <v>7.6722625003627892E-2</v>
      </c>
      <c r="G96" s="1"/>
      <c r="H96" s="17">
        <v>113412.49800000002</v>
      </c>
      <c r="I96" s="145">
        <v>121138.08100000002</v>
      </c>
      <c r="J96" s="255">
        <f t="shared" ref="J96" si="90">H96/$H$96</f>
        <v>1</v>
      </c>
      <c r="K96" s="244">
        <f t="shared" si="66"/>
        <v>1</v>
      </c>
      <c r="L96" s="57">
        <f>(I96-H96)/H96</f>
        <v>6.8119326672444844E-2</v>
      </c>
      <c r="M96" s="1"/>
      <c r="N96" s="37">
        <f t="shared" si="61"/>
        <v>2.6763272376904284</v>
      </c>
      <c r="O96" s="150">
        <f t="shared" si="62"/>
        <v>2.6549426757586643</v>
      </c>
      <c r="P96" s="57">
        <f>(O96-N96)/N96</f>
        <v>-7.9902642810668282E-3</v>
      </c>
    </row>
  </sheetData>
  <mergeCells count="33">
    <mergeCell ref="A4:A6"/>
    <mergeCell ref="B4:C4"/>
    <mergeCell ref="D4:E4"/>
    <mergeCell ref="H4:I4"/>
    <mergeCell ref="N4:O4"/>
    <mergeCell ref="B5:C5"/>
    <mergeCell ref="D5:E5"/>
    <mergeCell ref="H5:I5"/>
    <mergeCell ref="J5:K5"/>
    <mergeCell ref="N5:O5"/>
    <mergeCell ref="J4:K4"/>
    <mergeCell ref="A36:A38"/>
    <mergeCell ref="B36:C36"/>
    <mergeCell ref="D36:E36"/>
    <mergeCell ref="H36:I36"/>
    <mergeCell ref="N36:O36"/>
    <mergeCell ref="B37:C37"/>
    <mergeCell ref="D37:E37"/>
    <mergeCell ref="H37:I37"/>
    <mergeCell ref="J37:K37"/>
    <mergeCell ref="N37:O37"/>
    <mergeCell ref="J36:K36"/>
    <mergeCell ref="A65:A67"/>
    <mergeCell ref="B65:C65"/>
    <mergeCell ref="D65:E65"/>
    <mergeCell ref="H65:I65"/>
    <mergeCell ref="N65:O65"/>
    <mergeCell ref="B66:C66"/>
    <mergeCell ref="D66:E66"/>
    <mergeCell ref="H66:I66"/>
    <mergeCell ref="J66:K66"/>
    <mergeCell ref="N66:O66"/>
    <mergeCell ref="J65:K65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43" orientation="portrait" r:id="rId1"/>
  <ignoredErrors>
    <ignoredError sqref="D39:E45 J39:K46 D68:E82 J68:K82 D7:E13 J7:K13" evalError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93243F52-BB7E-4617-A17B-F690F41D2DF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F39:F62 L39:L62 P39:P62</xm:sqref>
        </x14:conditionalFormatting>
        <x14:conditionalFormatting xmlns:xm="http://schemas.microsoft.com/office/excel/2006/main">
          <x14:cfRule type="iconSet" priority="291" id="{F1D23D26-2FE4-4092-BA62-41E4E258590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F68:F96</xm:sqref>
        </x14:conditionalFormatting>
        <x14:conditionalFormatting xmlns:xm="http://schemas.microsoft.com/office/excel/2006/main">
          <x14:cfRule type="iconSet" priority="296" id="{4E4CBE9E-3C66-4A34-8511-15EBDF59F498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L68:L96</xm:sqref>
        </x14:conditionalFormatting>
        <x14:conditionalFormatting xmlns:xm="http://schemas.microsoft.com/office/excel/2006/main">
          <x14:cfRule type="iconSet" priority="5" id="{339E4BE4-D6A9-4309-B1C8-AB112FE6782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P7:P33 L7:L33 F7:F33</xm:sqref>
        </x14:conditionalFormatting>
        <x14:conditionalFormatting xmlns:xm="http://schemas.microsoft.com/office/excel/2006/main">
          <x14:cfRule type="iconSet" priority="1" id="{F60ED465-D335-4088-B79E-1D8D73D62D6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P68:P96</xm:sqref>
        </x14:conditionalFormatting>
      </x14:conditionalFormattings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Folha14">
    <pageSetUpPr fitToPage="1"/>
  </sheetPr>
  <dimension ref="A1:S19"/>
  <sheetViews>
    <sheetView showGridLines="0" workbookViewId="0">
      <selection activeCell="K7" sqref="K7:L15"/>
    </sheetView>
  </sheetViews>
  <sheetFormatPr defaultRowHeight="15" x14ac:dyDescent="0.25"/>
  <cols>
    <col min="1" max="2" width="2.85546875" customWidth="1"/>
    <col min="3" max="3" width="2.28515625" customWidth="1"/>
    <col min="4" max="4" width="22" customWidth="1"/>
    <col min="9" max="9" width="10.85546875" customWidth="1"/>
    <col min="10" max="10" width="2.140625" customWidth="1"/>
    <col min="15" max="15" width="10.85546875" customWidth="1"/>
    <col min="16" max="16" width="2" customWidth="1"/>
    <col min="17" max="18" width="9.140625" style="34"/>
    <col min="19" max="19" width="10.85546875" customWidth="1"/>
  </cols>
  <sheetData>
    <row r="1" spans="1:19" ht="15.75" x14ac:dyDescent="0.25">
      <c r="A1" s="30" t="s">
        <v>93</v>
      </c>
      <c r="B1" s="4"/>
    </row>
    <row r="3" spans="1:19" ht="15.75" thickBot="1" x14ac:dyDescent="0.3"/>
    <row r="4" spans="1:19" x14ac:dyDescent="0.25">
      <c r="A4" s="347" t="s">
        <v>16</v>
      </c>
      <c r="B4" s="321"/>
      <c r="C4" s="321"/>
      <c r="D4" s="321"/>
      <c r="E4" s="367" t="s">
        <v>1</v>
      </c>
      <c r="F4" s="360"/>
      <c r="G4" s="359" t="s">
        <v>104</v>
      </c>
      <c r="H4" s="359"/>
      <c r="I4" s="130" t="s">
        <v>0</v>
      </c>
      <c r="K4" s="361" t="s">
        <v>19</v>
      </c>
      <c r="L4" s="359"/>
      <c r="M4" s="370" t="s">
        <v>104</v>
      </c>
      <c r="N4" s="371"/>
      <c r="O4" s="130" t="s">
        <v>0</v>
      </c>
      <c r="Q4" s="358" t="s">
        <v>22</v>
      </c>
      <c r="R4" s="359"/>
      <c r="S4" s="130" t="s">
        <v>0</v>
      </c>
    </row>
    <row r="5" spans="1:19" x14ac:dyDescent="0.25">
      <c r="A5" s="366"/>
      <c r="B5" s="322"/>
      <c r="C5" s="322"/>
      <c r="D5" s="322"/>
      <c r="E5" s="368" t="s">
        <v>155</v>
      </c>
      <c r="F5" s="357"/>
      <c r="G5" s="362" t="str">
        <f>E5</f>
        <v>jan-nov</v>
      </c>
      <c r="H5" s="362"/>
      <c r="I5" s="131" t="s">
        <v>149</v>
      </c>
      <c r="K5" s="356" t="str">
        <f>E5</f>
        <v>jan-nov</v>
      </c>
      <c r="L5" s="362"/>
      <c r="M5" s="363" t="str">
        <f>E5</f>
        <v>jan-nov</v>
      </c>
      <c r="N5" s="364"/>
      <c r="O5" s="131" t="str">
        <f>I5</f>
        <v>2024/2023</v>
      </c>
      <c r="Q5" s="356" t="str">
        <f>E5</f>
        <v>jan-nov</v>
      </c>
      <c r="R5" s="357"/>
      <c r="S5" s="131" t="str">
        <f>O5</f>
        <v>2024/2023</v>
      </c>
    </row>
    <row r="6" spans="1:19" ht="15.75" thickBot="1" x14ac:dyDescent="0.3">
      <c r="A6" s="348"/>
      <c r="B6" s="372"/>
      <c r="C6" s="372"/>
      <c r="D6" s="372"/>
      <c r="E6" s="99">
        <v>2023</v>
      </c>
      <c r="F6" s="144">
        <v>2024</v>
      </c>
      <c r="G6" s="68">
        <f>E6</f>
        <v>2023</v>
      </c>
      <c r="H6" s="137">
        <f>F6</f>
        <v>2024</v>
      </c>
      <c r="I6" s="131" t="s">
        <v>1</v>
      </c>
      <c r="K6" s="16">
        <f>E6</f>
        <v>2023</v>
      </c>
      <c r="L6" s="138">
        <f>F6</f>
        <v>2024</v>
      </c>
      <c r="M6" s="136">
        <f>G6</f>
        <v>2023</v>
      </c>
      <c r="N6" s="137">
        <f>H6</f>
        <v>2024</v>
      </c>
      <c r="O6" s="260">
        <v>1000</v>
      </c>
      <c r="Q6" s="16">
        <f>E6</f>
        <v>2023</v>
      </c>
      <c r="R6" s="138">
        <f>F6</f>
        <v>2024</v>
      </c>
      <c r="S6" s="131"/>
    </row>
    <row r="7" spans="1:19" ht="24" customHeight="1" thickBot="1" x14ac:dyDescent="0.3">
      <c r="A7" s="12" t="s">
        <v>20</v>
      </c>
      <c r="B7" s="13"/>
      <c r="C7" s="13"/>
      <c r="D7" s="13"/>
      <c r="E7" s="17">
        <v>355398.19</v>
      </c>
      <c r="F7" s="145">
        <v>521121.8600000001</v>
      </c>
      <c r="G7" s="243">
        <f>E7/E15</f>
        <v>0.34239028654812131</v>
      </c>
      <c r="H7" s="244">
        <f>F7/F15</f>
        <v>0.42885657560563334</v>
      </c>
      <c r="I7" s="164">
        <f t="shared" ref="I7:I18" si="0">(F7-E7)/E7</f>
        <v>0.46630420374397547</v>
      </c>
      <c r="J7" s="1"/>
      <c r="K7" s="17">
        <v>49586.033000000047</v>
      </c>
      <c r="L7" s="145">
        <v>59843.758000000031</v>
      </c>
      <c r="M7" s="243">
        <f>K7/K15</f>
        <v>0.35968978173338439</v>
      </c>
      <c r="N7" s="244">
        <f>L7/L15</f>
        <v>0.39843791783960414</v>
      </c>
      <c r="O7" s="164">
        <f t="shared" ref="O7:O18" si="1">(L7-K7)/K7</f>
        <v>0.20686722408303915</v>
      </c>
      <c r="P7" s="1"/>
      <c r="Q7" s="187">
        <f t="shared" ref="Q7:Q18" si="2">(K7/E7)*10</f>
        <v>1.3952246914932247</v>
      </c>
      <c r="R7" s="188">
        <f t="shared" ref="R7:R18" si="3">(L7/F7)*10</f>
        <v>1.1483639930207499</v>
      </c>
      <c r="S7" s="55">
        <f>(R7-Q7)/Q7</f>
        <v>-0.17693257579055222</v>
      </c>
    </row>
    <row r="8" spans="1:19" s="3" customFormat="1" ht="24" customHeight="1" x14ac:dyDescent="0.25">
      <c r="A8" s="46"/>
      <c r="B8" s="177" t="s">
        <v>33</v>
      </c>
      <c r="C8" s="177"/>
      <c r="D8" s="178"/>
      <c r="E8" s="180">
        <v>152434.14000000007</v>
      </c>
      <c r="F8" s="181">
        <v>147605.8899999999</v>
      </c>
      <c r="G8" s="245">
        <f>E8/E7</f>
        <v>0.42891085067146817</v>
      </c>
      <c r="H8" s="246">
        <f>F8/F7</f>
        <v>0.28324639845275318</v>
      </c>
      <c r="I8" s="206">
        <f t="shared" si="0"/>
        <v>-3.1674334896370143E-2</v>
      </c>
      <c r="K8" s="180">
        <v>33523.334000000039</v>
      </c>
      <c r="L8" s="181">
        <v>33975.292000000038</v>
      </c>
      <c r="M8" s="250">
        <f>K8/K7</f>
        <v>0.67606404408273613</v>
      </c>
      <c r="N8" s="246">
        <f>L8/L7</f>
        <v>0.56773326300798188</v>
      </c>
      <c r="O8" s="207">
        <f t="shared" si="1"/>
        <v>1.3481892940600664E-2</v>
      </c>
      <c r="Q8" s="189">
        <f t="shared" si="2"/>
        <v>2.1992011763244128</v>
      </c>
      <c r="R8" s="190">
        <f t="shared" si="3"/>
        <v>2.3017571995263917</v>
      </c>
      <c r="S8" s="182">
        <f t="shared" ref="S8:S18" si="4">(R8-Q8)/Q8</f>
        <v>4.6633306814333218E-2</v>
      </c>
    </row>
    <row r="9" spans="1:19" ht="24" customHeight="1" x14ac:dyDescent="0.25">
      <c r="A9" s="8"/>
      <c r="B9" t="s">
        <v>37</v>
      </c>
      <c r="E9" s="19">
        <v>83138.109999999942</v>
      </c>
      <c r="F9" s="140">
        <v>88354.85</v>
      </c>
      <c r="G9" s="247">
        <f>E9/E7</f>
        <v>0.23392946936505205</v>
      </c>
      <c r="H9" s="215">
        <f>F9/F7</f>
        <v>0.16954738763021759</v>
      </c>
      <c r="I9" s="182">
        <f t="shared" si="0"/>
        <v>6.274787819930075E-2</v>
      </c>
      <c r="K9" s="19">
        <v>9521.0420000000067</v>
      </c>
      <c r="L9" s="140">
        <v>10269.479999999996</v>
      </c>
      <c r="M9" s="247">
        <f>K9/K7</f>
        <v>0.19201056071575634</v>
      </c>
      <c r="N9" s="215">
        <f>L9/L7</f>
        <v>0.17160486478807013</v>
      </c>
      <c r="O9" s="182">
        <f t="shared" si="1"/>
        <v>7.8608832940763068E-2</v>
      </c>
      <c r="Q9" s="189">
        <f t="shared" si="2"/>
        <v>1.145207895632943</v>
      </c>
      <c r="R9" s="190">
        <f t="shared" si="3"/>
        <v>1.1622995228898012</v>
      </c>
      <c r="S9" s="182">
        <f t="shared" si="4"/>
        <v>1.4924475566431419E-2</v>
      </c>
    </row>
    <row r="10" spans="1:19" ht="24" customHeight="1" thickBot="1" x14ac:dyDescent="0.3">
      <c r="A10" s="8"/>
      <c r="B10" t="s">
        <v>36</v>
      </c>
      <c r="E10" s="19">
        <v>119825.94000000002</v>
      </c>
      <c r="F10" s="140">
        <v>285161.12000000017</v>
      </c>
      <c r="G10" s="247">
        <f>E10/E7</f>
        <v>0.3371596799634799</v>
      </c>
      <c r="H10" s="215">
        <f>F10/F7</f>
        <v>0.54720621391702917</v>
      </c>
      <c r="I10" s="186">
        <f t="shared" si="0"/>
        <v>1.3797945586740246</v>
      </c>
      <c r="K10" s="19">
        <v>6541.6569999999992</v>
      </c>
      <c r="L10" s="140">
        <v>15598.985999999999</v>
      </c>
      <c r="M10" s="247">
        <f>K10/K7</f>
        <v>0.13192539520150751</v>
      </c>
      <c r="N10" s="215">
        <f>L10/L7</f>
        <v>0.26066187220394799</v>
      </c>
      <c r="O10" s="209">
        <f t="shared" si="1"/>
        <v>1.3845618931105683</v>
      </c>
      <c r="Q10" s="189">
        <f t="shared" si="2"/>
        <v>0.54592995473267292</v>
      </c>
      <c r="R10" s="190">
        <f t="shared" si="3"/>
        <v>0.54702359143490498</v>
      </c>
      <c r="S10" s="182">
        <f t="shared" si="4"/>
        <v>2.0032546167348215E-3</v>
      </c>
    </row>
    <row r="11" spans="1:19" ht="24" customHeight="1" thickBot="1" x14ac:dyDescent="0.3">
      <c r="A11" s="12" t="s">
        <v>21</v>
      </c>
      <c r="B11" s="13"/>
      <c r="C11" s="13"/>
      <c r="D11" s="13"/>
      <c r="E11" s="17">
        <v>682593.26</v>
      </c>
      <c r="F11" s="145">
        <v>694020.66000000061</v>
      </c>
      <c r="G11" s="243">
        <f>E11/E15</f>
        <v>0.65760971345187846</v>
      </c>
      <c r="H11" s="244">
        <f>F11/F15</f>
        <v>0.57114342439436672</v>
      </c>
      <c r="I11" s="164">
        <f t="shared" si="0"/>
        <v>1.6741155633445026E-2</v>
      </c>
      <c r="J11" s="1"/>
      <c r="K11" s="17">
        <v>88271.742000000027</v>
      </c>
      <c r="L11" s="145">
        <v>90352.182999999961</v>
      </c>
      <c r="M11" s="243">
        <f>K11/K15</f>
        <v>0.64031021826661549</v>
      </c>
      <c r="N11" s="244">
        <f>L11/L15</f>
        <v>0.60156208216039586</v>
      </c>
      <c r="O11" s="164">
        <f t="shared" si="1"/>
        <v>2.3568595712090204E-2</v>
      </c>
      <c r="Q11" s="191">
        <f t="shared" si="2"/>
        <v>1.2931821506705181</v>
      </c>
      <c r="R11" s="192">
        <f t="shared" si="3"/>
        <v>1.3018658983437161</v>
      </c>
      <c r="S11" s="57">
        <f t="shared" si="4"/>
        <v>6.7150228362612896E-3</v>
      </c>
    </row>
    <row r="12" spans="1:19" s="3" customFormat="1" ht="24" customHeight="1" x14ac:dyDescent="0.25">
      <c r="A12" s="46"/>
      <c r="B12" s="3" t="s">
        <v>33</v>
      </c>
      <c r="E12" s="31">
        <v>318529.36000000022</v>
      </c>
      <c r="F12" s="141">
        <v>314362.30000000051</v>
      </c>
      <c r="G12" s="247">
        <f>E12/E11</f>
        <v>0.46664592029519925</v>
      </c>
      <c r="H12" s="215">
        <f>F12/F11</f>
        <v>0.45295812951735503</v>
      </c>
      <c r="I12" s="206">
        <f t="shared" si="0"/>
        <v>-1.3082184951489884E-2</v>
      </c>
      <c r="K12" s="31">
        <v>54025.300000000032</v>
      </c>
      <c r="L12" s="141">
        <v>57346.265999999989</v>
      </c>
      <c r="M12" s="247">
        <f>K12/K11</f>
        <v>0.61203391681111285</v>
      </c>
      <c r="N12" s="215">
        <f>L12/L11</f>
        <v>0.63469707201208425</v>
      </c>
      <c r="O12" s="206">
        <f t="shared" si="1"/>
        <v>6.1470570269854211E-2</v>
      </c>
      <c r="Q12" s="189">
        <f t="shared" si="2"/>
        <v>1.6960854095208049</v>
      </c>
      <c r="R12" s="190">
        <f t="shared" si="3"/>
        <v>1.8242093915205448</v>
      </c>
      <c r="S12" s="182">
        <f t="shared" si="4"/>
        <v>7.5540996509096098E-2</v>
      </c>
    </row>
    <row r="13" spans="1:19" ht="24" customHeight="1" x14ac:dyDescent="0.25">
      <c r="A13" s="8"/>
      <c r="B13" s="3" t="s">
        <v>37</v>
      </c>
      <c r="D13" s="3"/>
      <c r="E13" s="19">
        <v>82775.779999999912</v>
      </c>
      <c r="F13" s="140">
        <v>85268.770000000019</v>
      </c>
      <c r="G13" s="247">
        <f>E13/E11</f>
        <v>0.12126662369915564</v>
      </c>
      <c r="H13" s="215">
        <f>F13/F11</f>
        <v>0.12286200528958309</v>
      </c>
      <c r="I13" s="182">
        <f t="shared" si="0"/>
        <v>3.011738457795396E-2</v>
      </c>
      <c r="K13" s="19">
        <v>7531.0600000000077</v>
      </c>
      <c r="L13" s="140">
        <v>7720.9120000000048</v>
      </c>
      <c r="M13" s="247">
        <f>K13/K11</f>
        <v>8.5316771022826365E-2</v>
      </c>
      <c r="N13" s="215">
        <f>L13/L11</f>
        <v>8.5453519147401319E-2</v>
      </c>
      <c r="O13" s="182">
        <f t="shared" si="1"/>
        <v>2.5209200298496749E-2</v>
      </c>
      <c r="Q13" s="189">
        <f t="shared" si="2"/>
        <v>0.90981444089080354</v>
      </c>
      <c r="R13" s="190">
        <f t="shared" si="3"/>
        <v>0.90547946217589437</v>
      </c>
      <c r="S13" s="182">
        <f t="shared" si="4"/>
        <v>-4.7646844456159425E-3</v>
      </c>
    </row>
    <row r="14" spans="1:19" ht="24" customHeight="1" thickBot="1" x14ac:dyDescent="0.3">
      <c r="A14" s="8"/>
      <c r="B14" t="s">
        <v>36</v>
      </c>
      <c r="E14" s="19">
        <v>281288.11999999994</v>
      </c>
      <c r="F14" s="140">
        <v>294389.59000000014</v>
      </c>
      <c r="G14" s="247">
        <f>E14/E11</f>
        <v>0.41208745600564517</v>
      </c>
      <c r="H14" s="215">
        <f>F14/F11</f>
        <v>0.42417986519306194</v>
      </c>
      <c r="I14" s="186">
        <f t="shared" si="0"/>
        <v>4.657669154317718E-2</v>
      </c>
      <c r="K14" s="19">
        <v>26715.381999999994</v>
      </c>
      <c r="L14" s="140">
        <v>25285.004999999976</v>
      </c>
      <c r="M14" s="247">
        <f>K14/K11</f>
        <v>0.30264931216606089</v>
      </c>
      <c r="N14" s="215">
        <f>L14/L11</f>
        <v>0.27984940884051451</v>
      </c>
      <c r="O14" s="209">
        <f t="shared" si="1"/>
        <v>-5.3541326865549549E-2</v>
      </c>
      <c r="Q14" s="189">
        <f t="shared" si="2"/>
        <v>0.94975152167819954</v>
      </c>
      <c r="R14" s="190">
        <f t="shared" si="3"/>
        <v>0.85889602957767497</v>
      </c>
      <c r="S14" s="182">
        <f t="shared" si="4"/>
        <v>-9.5662381187854278E-2</v>
      </c>
    </row>
    <row r="15" spans="1:19" ht="24" customHeight="1" thickBot="1" x14ac:dyDescent="0.3">
      <c r="A15" s="12" t="s">
        <v>12</v>
      </c>
      <c r="B15" s="13"/>
      <c r="C15" s="13"/>
      <c r="D15" s="13"/>
      <c r="E15" s="17">
        <v>1037991.4500000002</v>
      </c>
      <c r="F15" s="145">
        <v>1215142.5200000007</v>
      </c>
      <c r="G15" s="243">
        <f>G7+G11</f>
        <v>0.99999999999999978</v>
      </c>
      <c r="H15" s="244">
        <f>H7+H11</f>
        <v>1</v>
      </c>
      <c r="I15" s="164">
        <f t="shared" si="0"/>
        <v>0.17066717649745622</v>
      </c>
      <c r="J15" s="1"/>
      <c r="K15" s="17">
        <v>137857.77500000008</v>
      </c>
      <c r="L15" s="145">
        <v>150195.94099999999</v>
      </c>
      <c r="M15" s="243">
        <f>M7+M11</f>
        <v>0.99999999999999989</v>
      </c>
      <c r="N15" s="244">
        <f>N7+N11</f>
        <v>1</v>
      </c>
      <c r="O15" s="164">
        <f t="shared" si="1"/>
        <v>8.9499239342865522E-2</v>
      </c>
      <c r="Q15" s="191">
        <f t="shared" si="2"/>
        <v>1.3281205254629032</v>
      </c>
      <c r="R15" s="192">
        <f t="shared" si="3"/>
        <v>1.2360355968779688</v>
      </c>
      <c r="S15" s="57">
        <f t="shared" si="4"/>
        <v>-6.9334768057167886E-2</v>
      </c>
    </row>
    <row r="16" spans="1:19" s="42" customFormat="1" ht="24" customHeight="1" x14ac:dyDescent="0.25">
      <c r="A16" s="179"/>
      <c r="B16" s="177" t="s">
        <v>33</v>
      </c>
      <c r="C16" s="177"/>
      <c r="D16" s="178"/>
      <c r="E16" s="180">
        <f>E8+E12</f>
        <v>470963.50000000029</v>
      </c>
      <c r="F16" s="181">
        <f t="shared" ref="F16:F17" si="5">F8+F12</f>
        <v>461968.19000000041</v>
      </c>
      <c r="G16" s="245">
        <f>E16/E15</f>
        <v>0.4537257989938166</v>
      </c>
      <c r="H16" s="246">
        <f>F16/F15</f>
        <v>0.38017613769288572</v>
      </c>
      <c r="I16" s="207">
        <f t="shared" si="0"/>
        <v>-1.9099802850963771E-2</v>
      </c>
      <c r="J16" s="3"/>
      <c r="K16" s="180">
        <f t="shared" ref="K16:L18" si="6">K8+K12</f>
        <v>87548.634000000078</v>
      </c>
      <c r="L16" s="181">
        <f t="shared" si="6"/>
        <v>91321.558000000019</v>
      </c>
      <c r="M16" s="250">
        <f>K16/K15</f>
        <v>0.63506489931380383</v>
      </c>
      <c r="N16" s="246">
        <f>L16/L15</f>
        <v>0.6080161513818807</v>
      </c>
      <c r="O16" s="207">
        <f t="shared" si="1"/>
        <v>4.3095178389647264E-2</v>
      </c>
      <c r="P16" s="3"/>
      <c r="Q16" s="189">
        <f t="shared" si="2"/>
        <v>1.8589260951220217</v>
      </c>
      <c r="R16" s="190">
        <f t="shared" si="3"/>
        <v>1.9767932073418288</v>
      </c>
      <c r="S16" s="182">
        <f t="shared" si="4"/>
        <v>6.3406023794652391E-2</v>
      </c>
    </row>
    <row r="17" spans="1:19" ht="24" customHeight="1" x14ac:dyDescent="0.25">
      <c r="A17" s="8"/>
      <c r="B17" s="3" t="s">
        <v>37</v>
      </c>
      <c r="C17" s="3"/>
      <c r="D17" s="183"/>
      <c r="E17" s="19">
        <f>E9+E13</f>
        <v>165913.88999999984</v>
      </c>
      <c r="F17" s="140">
        <f t="shared" si="5"/>
        <v>173623.62000000002</v>
      </c>
      <c r="G17" s="248">
        <f>E17/E15</f>
        <v>0.15984128771002865</v>
      </c>
      <c r="H17" s="215">
        <f>F17/F15</f>
        <v>0.1428833384910273</v>
      </c>
      <c r="I17" s="182">
        <f t="shared" si="0"/>
        <v>4.6468261337252674E-2</v>
      </c>
      <c r="K17" s="19">
        <f t="shared" si="6"/>
        <v>17052.102000000014</v>
      </c>
      <c r="L17" s="140">
        <f t="shared" si="6"/>
        <v>17990.392</v>
      </c>
      <c r="M17" s="247">
        <f>K17/K15</f>
        <v>0.12369343694978396</v>
      </c>
      <c r="N17" s="215">
        <f>L17/L15</f>
        <v>0.11977948192354945</v>
      </c>
      <c r="O17" s="182">
        <f t="shared" si="1"/>
        <v>5.5024887840806114E-2</v>
      </c>
      <c r="Q17" s="189">
        <f t="shared" si="2"/>
        <v>1.0277681995160279</v>
      </c>
      <c r="R17" s="190">
        <f t="shared" si="3"/>
        <v>1.0361719217696301</v>
      </c>
      <c r="S17" s="182">
        <f t="shared" si="4"/>
        <v>8.1766708267092501E-3</v>
      </c>
    </row>
    <row r="18" spans="1:19" ht="24" customHeight="1" thickBot="1" x14ac:dyDescent="0.3">
      <c r="A18" s="9"/>
      <c r="B18" s="184" t="s">
        <v>36</v>
      </c>
      <c r="C18" s="184"/>
      <c r="D18" s="185"/>
      <c r="E18" s="21">
        <f>E10+E14</f>
        <v>401114.05999999994</v>
      </c>
      <c r="F18" s="142">
        <f>F10+F14</f>
        <v>579550.71000000031</v>
      </c>
      <c r="G18" s="249">
        <f>E18/E15</f>
        <v>0.38643291329615465</v>
      </c>
      <c r="H18" s="221">
        <f>F18/F15</f>
        <v>0.47694052381608698</v>
      </c>
      <c r="I18" s="208">
        <f t="shared" si="0"/>
        <v>0.44485264365951271</v>
      </c>
      <c r="K18" s="21">
        <f t="shared" si="6"/>
        <v>33257.03899999999</v>
      </c>
      <c r="L18" s="142">
        <f t="shared" si="6"/>
        <v>40883.990999999973</v>
      </c>
      <c r="M18" s="249">
        <f>K18/K15</f>
        <v>0.24124166373641218</v>
      </c>
      <c r="N18" s="221">
        <f>L18/L15</f>
        <v>0.27220436669456982</v>
      </c>
      <c r="O18" s="186">
        <f t="shared" si="1"/>
        <v>0.22933346531541746</v>
      </c>
      <c r="Q18" s="193">
        <f t="shared" si="2"/>
        <v>0.82911676045461968</v>
      </c>
      <c r="R18" s="194">
        <f t="shared" si="3"/>
        <v>0.70544285934875228</v>
      </c>
      <c r="S18" s="186">
        <f t="shared" si="4"/>
        <v>-0.1491634315027654</v>
      </c>
    </row>
    <row r="19" spans="1:19" ht="6.75" customHeight="1" x14ac:dyDescent="0.25">
      <c r="Q19" s="195"/>
      <c r="R19" s="195"/>
    </row>
  </sheetData>
  <mergeCells count="11">
    <mergeCell ref="A4:D6"/>
    <mergeCell ref="E4:F4"/>
    <mergeCell ref="G4:H4"/>
    <mergeCell ref="K4:L4"/>
    <mergeCell ref="Q4:R4"/>
    <mergeCell ref="E5:F5"/>
    <mergeCell ref="G5:H5"/>
    <mergeCell ref="K5:L5"/>
    <mergeCell ref="M5:N5"/>
    <mergeCell ref="Q5:R5"/>
    <mergeCell ref="M4:N4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83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60" id="{8AEDCF02-B4D2-4DF9-B249-07339C6F181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I7:I18</xm:sqref>
        </x14:conditionalFormatting>
        <x14:conditionalFormatting xmlns:xm="http://schemas.microsoft.com/office/excel/2006/main">
          <x14:cfRule type="iconSet" priority="259" id="{B47E4463-070C-4172-9391-F3F92D3F3B9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O7:O18</xm:sqref>
        </x14:conditionalFormatting>
        <x14:conditionalFormatting xmlns:xm="http://schemas.microsoft.com/office/excel/2006/main">
          <x14:cfRule type="iconSet" priority="2" id="{B16FEBD7-78D9-44A1-94C7-A55C8714AE4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S7:S18</xm:sqref>
        </x14:conditionalFormatting>
      </x14:conditionalFormattings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Folha15">
    <pageSetUpPr fitToPage="1"/>
  </sheetPr>
  <dimension ref="A1:S96"/>
  <sheetViews>
    <sheetView showGridLines="0" workbookViewId="0">
      <selection activeCell="R7" sqref="R7:S9"/>
    </sheetView>
  </sheetViews>
  <sheetFormatPr defaultRowHeight="15" x14ac:dyDescent="0.25"/>
  <cols>
    <col min="1" max="1" width="34.42578125" customWidth="1"/>
    <col min="6" max="6" width="10.85546875" customWidth="1"/>
    <col min="7" max="7" width="2" customWidth="1"/>
    <col min="12" max="12" width="10.85546875" customWidth="1"/>
    <col min="13" max="13" width="2" customWidth="1"/>
    <col min="16" max="16" width="10.85546875" customWidth="1"/>
    <col min="18" max="18" width="12.140625" bestFit="1" customWidth="1"/>
    <col min="19" max="19" width="11.140625" bestFit="1" customWidth="1"/>
  </cols>
  <sheetData>
    <row r="1" spans="1:19" ht="15.75" x14ac:dyDescent="0.25">
      <c r="A1" s="4" t="s">
        <v>41</v>
      </c>
    </row>
    <row r="3" spans="1:19" ht="8.25" customHeight="1" thickBot="1" x14ac:dyDescent="0.3"/>
    <row r="4" spans="1:19" x14ac:dyDescent="0.25">
      <c r="A4" s="373" t="s">
        <v>3</v>
      </c>
      <c r="B4" s="367" t="s">
        <v>1</v>
      </c>
      <c r="C4" s="359"/>
      <c r="D4" s="367" t="s">
        <v>104</v>
      </c>
      <c r="E4" s="359"/>
      <c r="F4" s="130" t="s">
        <v>0</v>
      </c>
      <c r="H4" s="376" t="s">
        <v>19</v>
      </c>
      <c r="I4" s="377"/>
      <c r="J4" s="367" t="s">
        <v>104</v>
      </c>
      <c r="K4" s="360"/>
      <c r="L4" s="130" t="s">
        <v>0</v>
      </c>
      <c r="N4" s="358" t="s">
        <v>22</v>
      </c>
      <c r="O4" s="359"/>
      <c r="P4" s="130" t="s">
        <v>0</v>
      </c>
    </row>
    <row r="5" spans="1:19" x14ac:dyDescent="0.25">
      <c r="A5" s="374"/>
      <c r="B5" s="368" t="s">
        <v>155</v>
      </c>
      <c r="C5" s="362"/>
      <c r="D5" s="368" t="str">
        <f>B5</f>
        <v>jan-nov</v>
      </c>
      <c r="E5" s="362"/>
      <c r="F5" s="131" t="s">
        <v>149</v>
      </c>
      <c r="H5" s="356" t="str">
        <f>B5</f>
        <v>jan-nov</v>
      </c>
      <c r="I5" s="362"/>
      <c r="J5" s="368" t="str">
        <f>B5</f>
        <v>jan-nov</v>
      </c>
      <c r="K5" s="357"/>
      <c r="L5" s="131" t="str">
        <f>F5</f>
        <v>2024/2023</v>
      </c>
      <c r="N5" s="356" t="str">
        <f>B5</f>
        <v>jan-nov</v>
      </c>
      <c r="O5" s="357"/>
      <c r="P5" s="131" t="str">
        <f>F5</f>
        <v>2024/2023</v>
      </c>
    </row>
    <row r="6" spans="1:19" ht="19.5" customHeight="1" thickBot="1" x14ac:dyDescent="0.3">
      <c r="A6" s="375"/>
      <c r="B6" s="99">
        <f>'6'!E6</f>
        <v>2023</v>
      </c>
      <c r="C6" s="134">
        <f>'6'!F6</f>
        <v>2024</v>
      </c>
      <c r="D6" s="99">
        <f>B6</f>
        <v>2023</v>
      </c>
      <c r="E6" s="134">
        <f>C6</f>
        <v>2024</v>
      </c>
      <c r="F6" s="132" t="s">
        <v>1</v>
      </c>
      <c r="H6" s="25">
        <f>B6</f>
        <v>2023</v>
      </c>
      <c r="I6" s="134">
        <f>E6</f>
        <v>2024</v>
      </c>
      <c r="J6" s="99">
        <f>B6</f>
        <v>2023</v>
      </c>
      <c r="K6" s="134">
        <f>C6</f>
        <v>2024</v>
      </c>
      <c r="L6" s="259">
        <v>1000</v>
      </c>
      <c r="N6" s="25">
        <f>B6</f>
        <v>2023</v>
      </c>
      <c r="O6" s="134">
        <f>C6</f>
        <v>2024</v>
      </c>
      <c r="P6" s="132"/>
    </row>
    <row r="7" spans="1:19" ht="20.100000000000001" customHeight="1" x14ac:dyDescent="0.25">
      <c r="A7" s="8" t="s">
        <v>168</v>
      </c>
      <c r="B7" s="39">
        <v>293156.70000000007</v>
      </c>
      <c r="C7" s="147">
        <v>307977.45</v>
      </c>
      <c r="D7" s="247">
        <f>B7/$B$33</f>
        <v>0.28242689282267242</v>
      </c>
      <c r="E7" s="246">
        <f>C7/$C$33</f>
        <v>0.2534496529674562</v>
      </c>
      <c r="F7" s="52">
        <f>(C7-B7)/B7</f>
        <v>5.0555726681327559E-2</v>
      </c>
      <c r="H7" s="39">
        <v>29205.769000000008</v>
      </c>
      <c r="I7" s="147">
        <v>28040.890999999989</v>
      </c>
      <c r="J7" s="247">
        <f>H7/$H$33</f>
        <v>0.21185434771451961</v>
      </c>
      <c r="K7" s="246">
        <f>I7/$I$33</f>
        <v>0.18669539811332178</v>
      </c>
      <c r="L7" s="52">
        <f>(I7-H7)/H7</f>
        <v>-3.9885202132497126E-2</v>
      </c>
      <c r="N7" s="27">
        <f t="shared" ref="N7:N33" si="0">(H7/B7)*10</f>
        <v>0.99625111757636786</v>
      </c>
      <c r="O7" s="151">
        <f t="shared" ref="O7:O33" si="1">(I7/C7)*10</f>
        <v>0.91048519948457218</v>
      </c>
      <c r="P7" s="61">
        <f>(O7-N7)/N7</f>
        <v>-8.6088654334905951E-2</v>
      </c>
      <c r="Q7" s="2"/>
      <c r="R7" s="383"/>
      <c r="S7" s="383"/>
    </row>
    <row r="8" spans="1:19" ht="20.100000000000001" customHeight="1" x14ac:dyDescent="0.25">
      <c r="A8" s="8" t="s">
        <v>173</v>
      </c>
      <c r="B8" s="19">
        <v>46939.149999999994</v>
      </c>
      <c r="C8" s="140">
        <v>211721.79000000015</v>
      </c>
      <c r="D8" s="247">
        <f t="shared" ref="D8:D32" si="2">B8/$B$33</f>
        <v>4.5221133565213886E-2</v>
      </c>
      <c r="E8" s="215">
        <f t="shared" ref="E8:E32" si="3">C8/$C$33</f>
        <v>0.17423617930841584</v>
      </c>
      <c r="F8" s="52">
        <f t="shared" ref="F8:F33" si="4">(C8-B8)/B8</f>
        <v>3.5105586701080052</v>
      </c>
      <c r="H8" s="19">
        <v>5426.3049999999994</v>
      </c>
      <c r="I8" s="140">
        <v>12719.823999999999</v>
      </c>
      <c r="J8" s="247">
        <f t="shared" ref="J8:J32" si="5">H8/$H$33</f>
        <v>3.9361617435070308E-2</v>
      </c>
      <c r="K8" s="215">
        <f t="shared" ref="K8:K32" si="6">I8/$I$33</f>
        <v>8.4688200728407159E-2</v>
      </c>
      <c r="L8" s="52">
        <f t="shared" ref="L8:L33" si="7">(I8-H8)/H8</f>
        <v>1.3441041371614755</v>
      </c>
      <c r="N8" s="27">
        <f t="shared" si="0"/>
        <v>1.1560296681980819</v>
      </c>
      <c r="O8" s="152">
        <f t="shared" si="1"/>
        <v>0.60078010865107412</v>
      </c>
      <c r="P8" s="52">
        <f t="shared" ref="P8:P71" si="8">(O8-N8)/N8</f>
        <v>-0.48030736132618668</v>
      </c>
      <c r="R8" s="2"/>
    </row>
    <row r="9" spans="1:19" ht="20.100000000000001" customHeight="1" x14ac:dyDescent="0.25">
      <c r="A9" s="8" t="s">
        <v>163</v>
      </c>
      <c r="B9" s="19">
        <v>56752.729999999981</v>
      </c>
      <c r="C9" s="140">
        <v>62625.599999999977</v>
      </c>
      <c r="D9" s="247">
        <f t="shared" si="2"/>
        <v>5.4675527433294395E-2</v>
      </c>
      <c r="E9" s="215">
        <f t="shared" si="3"/>
        <v>5.1537658315174428E-2</v>
      </c>
      <c r="F9" s="52">
        <f t="shared" si="4"/>
        <v>0.10348171797198122</v>
      </c>
      <c r="H9" s="19">
        <v>10371.517000000003</v>
      </c>
      <c r="I9" s="140">
        <v>11853.072999999999</v>
      </c>
      <c r="J9" s="247">
        <f t="shared" si="5"/>
        <v>7.5233457090106121E-2</v>
      </c>
      <c r="K9" s="215">
        <f t="shared" si="6"/>
        <v>7.8917398972852396E-2</v>
      </c>
      <c r="L9" s="52">
        <f t="shared" si="7"/>
        <v>0.14284853411511494</v>
      </c>
      <c r="N9" s="27">
        <f t="shared" si="0"/>
        <v>1.8274921752662834</v>
      </c>
      <c r="O9" s="152">
        <f t="shared" si="1"/>
        <v>1.8926881339260626</v>
      </c>
      <c r="P9" s="52">
        <f t="shared" si="8"/>
        <v>3.5675095927718295E-2</v>
      </c>
      <c r="R9" s="2"/>
      <c r="S9" s="2"/>
    </row>
    <row r="10" spans="1:19" ht="20.100000000000001" customHeight="1" x14ac:dyDescent="0.25">
      <c r="A10" s="8" t="s">
        <v>162</v>
      </c>
      <c r="B10" s="19">
        <v>86042.05</v>
      </c>
      <c r="C10" s="140">
        <v>79719.999999999956</v>
      </c>
      <c r="D10" s="247">
        <f t="shared" si="2"/>
        <v>8.2892831150006174E-2</v>
      </c>
      <c r="E10" s="215">
        <f t="shared" si="3"/>
        <v>6.5605473175278234E-2</v>
      </c>
      <c r="F10" s="52">
        <f t="shared" si="4"/>
        <v>-7.3476282817529881E-2</v>
      </c>
      <c r="H10" s="19">
        <v>12182.130999999999</v>
      </c>
      <c r="I10" s="140">
        <v>11523.539999999997</v>
      </c>
      <c r="J10" s="247">
        <f t="shared" si="5"/>
        <v>8.8367384429351187E-2</v>
      </c>
      <c r="K10" s="215">
        <f t="shared" si="6"/>
        <v>7.6723378296887509E-2</v>
      </c>
      <c r="L10" s="52">
        <f t="shared" si="7"/>
        <v>-5.4062052033425199E-2</v>
      </c>
      <c r="N10" s="27">
        <f t="shared" si="0"/>
        <v>1.4158345832066992</v>
      </c>
      <c r="O10" s="152">
        <f t="shared" si="1"/>
        <v>1.4455017561465133</v>
      </c>
      <c r="P10" s="52">
        <f t="shared" si="8"/>
        <v>2.0953841141965517E-2</v>
      </c>
      <c r="R10" s="119"/>
    </row>
    <row r="11" spans="1:19" ht="20.100000000000001" customHeight="1" x14ac:dyDescent="0.25">
      <c r="A11" s="8" t="s">
        <v>161</v>
      </c>
      <c r="B11" s="19">
        <v>26711.670000000002</v>
      </c>
      <c r="C11" s="140">
        <v>26629.609999999993</v>
      </c>
      <c r="D11" s="247">
        <f t="shared" si="2"/>
        <v>2.5733998097961234E-2</v>
      </c>
      <c r="E11" s="215">
        <f t="shared" si="3"/>
        <v>2.1914803870084317E-2</v>
      </c>
      <c r="F11" s="52">
        <f t="shared" si="4"/>
        <v>-3.0720655054516837E-3</v>
      </c>
      <c r="H11" s="19">
        <v>7611.7429999999986</v>
      </c>
      <c r="I11" s="140">
        <v>8174.530999999999</v>
      </c>
      <c r="J11" s="247">
        <f t="shared" si="5"/>
        <v>5.5214462876685765E-2</v>
      </c>
      <c r="K11" s="215">
        <f t="shared" si="6"/>
        <v>5.4425778390376073E-2</v>
      </c>
      <c r="L11" s="52">
        <f t="shared" si="7"/>
        <v>7.3936810530781258E-2</v>
      </c>
      <c r="N11" s="27">
        <f t="shared" si="0"/>
        <v>2.8495945779503855</v>
      </c>
      <c r="O11" s="152">
        <f t="shared" si="1"/>
        <v>3.0697148775366974</v>
      </c>
      <c r="P11" s="52">
        <f t="shared" si="8"/>
        <v>7.7246181365433653E-2</v>
      </c>
    </row>
    <row r="12" spans="1:19" ht="20.100000000000001" customHeight="1" x14ac:dyDescent="0.25">
      <c r="A12" s="8" t="s">
        <v>164</v>
      </c>
      <c r="B12" s="19">
        <v>31755.930000000008</v>
      </c>
      <c r="C12" s="140">
        <v>30632.95</v>
      </c>
      <c r="D12" s="247">
        <f t="shared" si="2"/>
        <v>3.0593633502472524E-2</v>
      </c>
      <c r="E12" s="215">
        <f t="shared" si="3"/>
        <v>2.5209347459917722E-2</v>
      </c>
      <c r="F12" s="52">
        <f t="shared" si="4"/>
        <v>-3.5362844042042117E-2</v>
      </c>
      <c r="H12" s="19">
        <v>6439.7090000000035</v>
      </c>
      <c r="I12" s="140">
        <v>6433.121000000001</v>
      </c>
      <c r="J12" s="247">
        <f t="shared" si="5"/>
        <v>4.6712700825180184E-2</v>
      </c>
      <c r="K12" s="215">
        <f t="shared" si="6"/>
        <v>4.2831523656155272E-2</v>
      </c>
      <c r="L12" s="52">
        <f t="shared" si="7"/>
        <v>-1.0230275933279691E-3</v>
      </c>
      <c r="N12" s="27">
        <f t="shared" si="0"/>
        <v>2.0278760533859352</v>
      </c>
      <c r="O12" s="152">
        <f t="shared" si="1"/>
        <v>2.1000657788427173</v>
      </c>
      <c r="P12" s="52">
        <f t="shared" si="8"/>
        <v>3.5598687274918599E-2</v>
      </c>
    </row>
    <row r="13" spans="1:19" ht="20.100000000000001" customHeight="1" x14ac:dyDescent="0.25">
      <c r="A13" s="8" t="s">
        <v>182</v>
      </c>
      <c r="B13" s="19">
        <v>94516.689999999988</v>
      </c>
      <c r="C13" s="140">
        <v>85435.139999999956</v>
      </c>
      <c r="D13" s="247">
        <f t="shared" si="2"/>
        <v>9.1057291464202397E-2</v>
      </c>
      <c r="E13" s="215">
        <f t="shared" si="3"/>
        <v>7.0308740410137238E-2</v>
      </c>
      <c r="F13" s="52">
        <f t="shared" si="4"/>
        <v>-9.6084088429250258E-2</v>
      </c>
      <c r="H13" s="19">
        <v>6636.0970000000016</v>
      </c>
      <c r="I13" s="140">
        <v>6346.9060000000018</v>
      </c>
      <c r="J13" s="247">
        <f t="shared" si="5"/>
        <v>4.8137270458630296E-2</v>
      </c>
      <c r="K13" s="215">
        <f t="shared" si="6"/>
        <v>4.2257506812384514E-2</v>
      </c>
      <c r="L13" s="52">
        <f t="shared" si="7"/>
        <v>-4.3578476927024989E-2</v>
      </c>
      <c r="N13" s="27">
        <f t="shared" si="0"/>
        <v>0.70210848475544396</v>
      </c>
      <c r="O13" s="152">
        <f t="shared" si="1"/>
        <v>0.7428917422035014</v>
      </c>
      <c r="P13" s="52">
        <f t="shared" si="8"/>
        <v>5.8086831783927137E-2</v>
      </c>
    </row>
    <row r="14" spans="1:19" ht="20.100000000000001" customHeight="1" x14ac:dyDescent="0.25">
      <c r="A14" s="8" t="s">
        <v>167</v>
      </c>
      <c r="B14" s="19">
        <v>75369.660000000018</v>
      </c>
      <c r="C14" s="140">
        <v>71619.639999999956</v>
      </c>
      <c r="D14" s="247">
        <f t="shared" si="2"/>
        <v>7.2611060524631565E-2</v>
      </c>
      <c r="E14" s="215">
        <f t="shared" si="3"/>
        <v>5.893929215809187E-2</v>
      </c>
      <c r="F14" s="52">
        <f t="shared" si="4"/>
        <v>-4.9755034054818098E-2</v>
      </c>
      <c r="H14" s="19">
        <v>6655.5209999999997</v>
      </c>
      <c r="I14" s="140">
        <v>6007.2079999999978</v>
      </c>
      <c r="J14" s="247">
        <f t="shared" si="5"/>
        <v>4.8278169294405052E-2</v>
      </c>
      <c r="K14" s="215">
        <f t="shared" si="6"/>
        <v>3.9995807876059698E-2</v>
      </c>
      <c r="L14" s="52">
        <f t="shared" si="7"/>
        <v>-9.7409804581790355E-2</v>
      </c>
      <c r="N14" s="27">
        <f t="shared" si="0"/>
        <v>0.88305042108455811</v>
      </c>
      <c r="O14" s="152">
        <f t="shared" si="1"/>
        <v>0.83876545595593632</v>
      </c>
      <c r="P14" s="52">
        <f t="shared" si="8"/>
        <v>-5.0149984724803386E-2</v>
      </c>
    </row>
    <row r="15" spans="1:19" ht="20.100000000000001" customHeight="1" x14ac:dyDescent="0.25">
      <c r="A15" s="8" t="s">
        <v>172</v>
      </c>
      <c r="B15" s="19">
        <v>32362.489999999998</v>
      </c>
      <c r="C15" s="140">
        <v>27396.190000000002</v>
      </c>
      <c r="D15" s="247">
        <f t="shared" si="2"/>
        <v>3.1177992843775374E-2</v>
      </c>
      <c r="E15" s="215">
        <f t="shared" si="3"/>
        <v>2.254565991156331E-2</v>
      </c>
      <c r="F15" s="52">
        <f t="shared" si="4"/>
        <v>-0.15345852559552728</v>
      </c>
      <c r="H15" s="19">
        <v>6194.1570000000002</v>
      </c>
      <c r="I15" s="140">
        <v>5304.4679999999989</v>
      </c>
      <c r="J15" s="247">
        <f t="shared" si="5"/>
        <v>4.493150277523339E-2</v>
      </c>
      <c r="K15" s="215">
        <f t="shared" si="6"/>
        <v>3.5316986362500961E-2</v>
      </c>
      <c r="L15" s="52">
        <f t="shared" si="7"/>
        <v>-0.14363358888061784</v>
      </c>
      <c r="N15" s="27">
        <f t="shared" si="0"/>
        <v>1.9139927119328581</v>
      </c>
      <c r="O15" s="152">
        <f t="shared" si="1"/>
        <v>1.9362064579052776</v>
      </c>
      <c r="P15" s="52">
        <f t="shared" si="8"/>
        <v>1.1605972078120785E-2</v>
      </c>
    </row>
    <row r="16" spans="1:19" ht="20.100000000000001" customHeight="1" x14ac:dyDescent="0.25">
      <c r="A16" s="8" t="s">
        <v>180</v>
      </c>
      <c r="B16" s="19">
        <v>13213.57</v>
      </c>
      <c r="C16" s="140">
        <v>16382.879999999996</v>
      </c>
      <c r="D16" s="247">
        <f t="shared" si="2"/>
        <v>1.2729941079957846E-2</v>
      </c>
      <c r="E16" s="215">
        <f t="shared" si="3"/>
        <v>1.3482270375988493E-2</v>
      </c>
      <c r="F16" s="52">
        <f t="shared" si="4"/>
        <v>0.23985266661469959</v>
      </c>
      <c r="H16" s="19">
        <v>3853.4609999999998</v>
      </c>
      <c r="I16" s="140">
        <v>4884.2349999999997</v>
      </c>
      <c r="J16" s="247">
        <f t="shared" si="5"/>
        <v>2.7952438663687993E-2</v>
      </c>
      <c r="K16" s="215">
        <f t="shared" si="6"/>
        <v>3.251908784938469E-2</v>
      </c>
      <c r="L16" s="52">
        <f t="shared" si="7"/>
        <v>0.26749304067174934</v>
      </c>
      <c r="N16" s="27">
        <f t="shared" si="0"/>
        <v>2.9162906012531051</v>
      </c>
      <c r="O16" s="152">
        <f t="shared" si="1"/>
        <v>2.9813042639633576</v>
      </c>
      <c r="P16" s="52">
        <f t="shared" si="8"/>
        <v>2.2293273064871048E-2</v>
      </c>
    </row>
    <row r="17" spans="1:16" ht="20.100000000000001" customHeight="1" x14ac:dyDescent="0.25">
      <c r="A17" s="8" t="s">
        <v>174</v>
      </c>
      <c r="B17" s="19">
        <v>18588.47</v>
      </c>
      <c r="C17" s="140">
        <v>31880.12</v>
      </c>
      <c r="D17" s="247">
        <f t="shared" si="2"/>
        <v>1.7908114753739077E-2</v>
      </c>
      <c r="E17" s="215">
        <f t="shared" si="3"/>
        <v>2.6235704434077425E-2</v>
      </c>
      <c r="F17" s="52">
        <f t="shared" si="4"/>
        <v>0.71504809163960226</v>
      </c>
      <c r="H17" s="19">
        <v>2049.6799999999998</v>
      </c>
      <c r="I17" s="140">
        <v>3908.3349999999996</v>
      </c>
      <c r="J17" s="247">
        <f t="shared" si="5"/>
        <v>1.4868076900269136E-2</v>
      </c>
      <c r="K17" s="215">
        <f t="shared" si="6"/>
        <v>2.6021575376660808E-2</v>
      </c>
      <c r="L17" s="52">
        <f t="shared" si="7"/>
        <v>0.90680252527223759</v>
      </c>
      <c r="N17" s="27">
        <f t="shared" si="0"/>
        <v>1.1026620265142852</v>
      </c>
      <c r="O17" s="152">
        <f t="shared" si="1"/>
        <v>1.2259473929207292</v>
      </c>
      <c r="P17" s="52">
        <f t="shared" si="8"/>
        <v>0.11180703011617382</v>
      </c>
    </row>
    <row r="18" spans="1:16" ht="20.100000000000001" customHeight="1" x14ac:dyDescent="0.25">
      <c r="A18" s="8" t="s">
        <v>170</v>
      </c>
      <c r="B18" s="19">
        <v>25230.05999999999</v>
      </c>
      <c r="C18" s="140">
        <v>24922.59</v>
      </c>
      <c r="D18" s="247">
        <f t="shared" si="2"/>
        <v>2.4306616398429882E-2</v>
      </c>
      <c r="E18" s="215">
        <f t="shared" si="3"/>
        <v>2.0510013920013278E-2</v>
      </c>
      <c r="F18" s="52">
        <f t="shared" si="4"/>
        <v>-1.2186653539468014E-2</v>
      </c>
      <c r="H18" s="19">
        <v>3673.2220000000007</v>
      </c>
      <c r="I18" s="140">
        <v>3741.2209999999986</v>
      </c>
      <c r="J18" s="247">
        <f t="shared" si="5"/>
        <v>2.6645011498263343E-2</v>
      </c>
      <c r="K18" s="215">
        <f t="shared" si="6"/>
        <v>2.4908935455186493E-2</v>
      </c>
      <c r="L18" s="52">
        <f t="shared" si="7"/>
        <v>1.851208557500689E-2</v>
      </c>
      <c r="N18" s="27">
        <f t="shared" si="0"/>
        <v>1.4558911076707715</v>
      </c>
      <c r="O18" s="152">
        <f t="shared" si="1"/>
        <v>1.5011365191177959</v>
      </c>
      <c r="P18" s="52">
        <f t="shared" si="8"/>
        <v>3.1077469467761885E-2</v>
      </c>
    </row>
    <row r="19" spans="1:16" ht="20.100000000000001" customHeight="1" x14ac:dyDescent="0.25">
      <c r="A19" s="8" t="s">
        <v>169</v>
      </c>
      <c r="B19" s="19">
        <v>13764.929999999993</v>
      </c>
      <c r="C19" s="140">
        <v>14719.569999999998</v>
      </c>
      <c r="D19" s="247">
        <f t="shared" si="2"/>
        <v>1.326112079246896E-2</v>
      </c>
      <c r="E19" s="215">
        <f t="shared" si="3"/>
        <v>1.211345151513586E-2</v>
      </c>
      <c r="F19" s="52">
        <f t="shared" si="4"/>
        <v>6.935305882412808E-2</v>
      </c>
      <c r="H19" s="19">
        <v>3015.925999999999</v>
      </c>
      <c r="I19" s="140">
        <v>3228.0410000000011</v>
      </c>
      <c r="J19" s="247">
        <f t="shared" si="5"/>
        <v>2.1877083102494577E-2</v>
      </c>
      <c r="K19" s="215">
        <f t="shared" si="6"/>
        <v>2.1492198647365585E-2</v>
      </c>
      <c r="L19" s="52">
        <f t="shared" si="7"/>
        <v>7.0331632805314889E-2</v>
      </c>
      <c r="N19" s="27">
        <f t="shared" si="0"/>
        <v>2.1910216761000605</v>
      </c>
      <c r="O19" s="152">
        <f t="shared" si="1"/>
        <v>2.193026698470133</v>
      </c>
      <c r="P19" s="52">
        <f t="shared" si="8"/>
        <v>9.1510841355132695E-4</v>
      </c>
    </row>
    <row r="20" spans="1:16" ht="20.100000000000001" customHeight="1" x14ac:dyDescent="0.25">
      <c r="A20" s="8" t="s">
        <v>175</v>
      </c>
      <c r="B20" s="19">
        <v>18514.710000000006</v>
      </c>
      <c r="C20" s="140">
        <v>18092.900000000005</v>
      </c>
      <c r="D20" s="247">
        <f t="shared" si="2"/>
        <v>1.783705443816519E-2</v>
      </c>
      <c r="E20" s="215">
        <f t="shared" si="3"/>
        <v>1.4889529172265336E-2</v>
      </c>
      <c r="F20" s="52">
        <f t="shared" si="4"/>
        <v>-2.278242543361474E-2</v>
      </c>
      <c r="H20" s="19">
        <v>2948.7300000000005</v>
      </c>
      <c r="I20" s="140">
        <v>3141.0669999999996</v>
      </c>
      <c r="J20" s="247">
        <f t="shared" si="5"/>
        <v>2.1389653213248223E-2</v>
      </c>
      <c r="K20" s="215">
        <f t="shared" si="6"/>
        <v>2.0913128404715011E-2</v>
      </c>
      <c r="L20" s="52">
        <f t="shared" si="7"/>
        <v>6.5227063854608275E-2</v>
      </c>
      <c r="N20" s="27">
        <f t="shared" si="0"/>
        <v>1.5926417427008035</v>
      </c>
      <c r="O20" s="152">
        <f t="shared" si="1"/>
        <v>1.7360771352298408</v>
      </c>
      <c r="P20" s="52">
        <f t="shared" si="8"/>
        <v>9.0061304236443887E-2</v>
      </c>
    </row>
    <row r="21" spans="1:16" ht="20.100000000000001" customHeight="1" x14ac:dyDescent="0.25">
      <c r="A21" s="8" t="s">
        <v>186</v>
      </c>
      <c r="B21" s="19">
        <v>8282.0300000000007</v>
      </c>
      <c r="C21" s="140">
        <v>9725.1099999999988</v>
      </c>
      <c r="D21" s="247">
        <f t="shared" si="2"/>
        <v>7.9789000188778113E-3</v>
      </c>
      <c r="E21" s="215">
        <f t="shared" si="3"/>
        <v>8.0032669748072056E-3</v>
      </c>
      <c r="F21" s="52">
        <f t="shared" si="4"/>
        <v>0.17424230532852428</v>
      </c>
      <c r="H21" s="19">
        <v>2417.5940000000005</v>
      </c>
      <c r="I21" s="140">
        <v>3021.88</v>
      </c>
      <c r="J21" s="247">
        <f t="shared" si="5"/>
        <v>1.7536870880151666E-2</v>
      </c>
      <c r="K21" s="215">
        <f t="shared" si="6"/>
        <v>2.0119584989317391E-2</v>
      </c>
      <c r="L21" s="52">
        <f t="shared" si="7"/>
        <v>0.24995346613203023</v>
      </c>
      <c r="N21" s="27">
        <f t="shared" si="0"/>
        <v>2.9190838478006</v>
      </c>
      <c r="O21" s="152">
        <f t="shared" si="1"/>
        <v>3.1072964727391259</v>
      </c>
      <c r="P21" s="52">
        <f t="shared" si="8"/>
        <v>6.4476607987925982E-2</v>
      </c>
    </row>
    <row r="22" spans="1:16" ht="20.100000000000001" customHeight="1" x14ac:dyDescent="0.25">
      <c r="A22" s="8" t="s">
        <v>179</v>
      </c>
      <c r="B22" s="19">
        <v>20910.690000000002</v>
      </c>
      <c r="C22" s="140">
        <v>21897.920000000002</v>
      </c>
      <c r="D22" s="247">
        <f t="shared" si="2"/>
        <v>2.0145339347448402E-2</v>
      </c>
      <c r="E22" s="215">
        <f t="shared" si="3"/>
        <v>1.8020865568921095E-2</v>
      </c>
      <c r="F22" s="52">
        <f t="shared" si="4"/>
        <v>4.721173715453672E-2</v>
      </c>
      <c r="H22" s="19">
        <v>2813.3220000000001</v>
      </c>
      <c r="I22" s="140">
        <v>2939.9180000000001</v>
      </c>
      <c r="J22" s="247">
        <f t="shared" si="5"/>
        <v>2.0407423520363652E-2</v>
      </c>
      <c r="K22" s="215">
        <f t="shared" si="6"/>
        <v>1.9573884489994309E-2</v>
      </c>
      <c r="L22" s="52">
        <f t="shared" si="7"/>
        <v>4.4998759473675605E-2</v>
      </c>
      <c r="N22" s="27">
        <f t="shared" si="0"/>
        <v>1.345398932316437</v>
      </c>
      <c r="O22" s="152">
        <f t="shared" si="1"/>
        <v>1.3425558226534755</v>
      </c>
      <c r="P22" s="52">
        <f t="shared" si="8"/>
        <v>-2.1132093943811987E-3</v>
      </c>
    </row>
    <row r="23" spans="1:16" ht="20.100000000000001" customHeight="1" x14ac:dyDescent="0.25">
      <c r="A23" s="8" t="s">
        <v>166</v>
      </c>
      <c r="B23" s="19">
        <v>13627.690000000002</v>
      </c>
      <c r="C23" s="140">
        <v>12781.080000000004</v>
      </c>
      <c r="D23" s="247">
        <f t="shared" si="2"/>
        <v>1.3128903903784577E-2</v>
      </c>
      <c r="E23" s="215">
        <f t="shared" si="3"/>
        <v>1.051817362131317E-2</v>
      </c>
      <c r="F23" s="52">
        <f t="shared" si="4"/>
        <v>-6.2124248496993884E-2</v>
      </c>
      <c r="H23" s="19">
        <v>2929.652</v>
      </c>
      <c r="I23" s="140">
        <v>2786.8610000000003</v>
      </c>
      <c r="J23" s="247">
        <f t="shared" si="5"/>
        <v>2.1251264210524218E-2</v>
      </c>
      <c r="K23" s="215">
        <f t="shared" si="6"/>
        <v>1.855483564632416E-2</v>
      </c>
      <c r="L23" s="52">
        <f t="shared" si="7"/>
        <v>-4.8739918597840194E-2</v>
      </c>
      <c r="N23" s="27">
        <f t="shared" si="0"/>
        <v>2.1497788693461617</v>
      </c>
      <c r="O23" s="152">
        <f t="shared" si="1"/>
        <v>2.1804581459469774</v>
      </c>
      <c r="P23" s="52">
        <f t="shared" si="8"/>
        <v>1.4270898759995054E-2</v>
      </c>
    </row>
    <row r="24" spans="1:16" ht="20.100000000000001" customHeight="1" x14ac:dyDescent="0.25">
      <c r="A24" s="8" t="s">
        <v>199</v>
      </c>
      <c r="B24" s="19">
        <v>18883.840000000004</v>
      </c>
      <c r="C24" s="140">
        <v>25644.399999999994</v>
      </c>
      <c r="D24" s="247">
        <f t="shared" si="2"/>
        <v>1.8192673937728505E-2</v>
      </c>
      <c r="E24" s="215">
        <f t="shared" si="3"/>
        <v>2.1104026546614474E-2</v>
      </c>
      <c r="F24" s="52">
        <f t="shared" si="4"/>
        <v>0.35800769335050442</v>
      </c>
      <c r="H24" s="19">
        <v>1836.3880000000006</v>
      </c>
      <c r="I24" s="140">
        <v>2465.2950000000001</v>
      </c>
      <c r="J24" s="247">
        <f t="shared" si="5"/>
        <v>1.3320888139968897E-2</v>
      </c>
      <c r="K24" s="215">
        <f t="shared" si="6"/>
        <v>1.6413859013673347E-2</v>
      </c>
      <c r="L24" s="52">
        <f t="shared" si="7"/>
        <v>0.34246956525527245</v>
      </c>
      <c r="N24" s="27">
        <f t="shared" si="0"/>
        <v>0.97246534603131585</v>
      </c>
      <c r="O24" s="152">
        <f t="shared" si="1"/>
        <v>0.96133853784841938</v>
      </c>
      <c r="P24" s="52">
        <f t="shared" si="8"/>
        <v>-1.1441855720931933E-2</v>
      </c>
    </row>
    <row r="25" spans="1:16" ht="20.100000000000001" customHeight="1" x14ac:dyDescent="0.25">
      <c r="A25" s="8" t="s">
        <v>165</v>
      </c>
      <c r="B25" s="19">
        <v>17914.63</v>
      </c>
      <c r="C25" s="140">
        <v>9685.2599999999929</v>
      </c>
      <c r="D25" s="247">
        <f t="shared" si="2"/>
        <v>1.7258937922850923E-2</v>
      </c>
      <c r="E25" s="215">
        <f t="shared" si="3"/>
        <v>7.9704724677069141E-3</v>
      </c>
      <c r="F25" s="52">
        <f t="shared" si="4"/>
        <v>-0.45936589256936972</v>
      </c>
      <c r="H25" s="19">
        <v>2067.819</v>
      </c>
      <c r="I25" s="140">
        <v>2130.8440000000005</v>
      </c>
      <c r="J25" s="247">
        <f t="shared" si="5"/>
        <v>1.4999654535262882E-2</v>
      </c>
      <c r="K25" s="215">
        <f t="shared" si="6"/>
        <v>1.4187094443517623E-2</v>
      </c>
      <c r="L25" s="52">
        <f t="shared" si="7"/>
        <v>3.047897325636361E-2</v>
      </c>
      <c r="N25" s="27">
        <f t="shared" si="0"/>
        <v>1.1542627450301792</v>
      </c>
      <c r="O25" s="152">
        <f t="shared" si="1"/>
        <v>2.2000896207226259</v>
      </c>
      <c r="P25" s="52">
        <f t="shared" si="8"/>
        <v>0.90605616459110672</v>
      </c>
    </row>
    <row r="26" spans="1:16" ht="20.100000000000001" customHeight="1" x14ac:dyDescent="0.25">
      <c r="A26" s="8" t="s">
        <v>197</v>
      </c>
      <c r="B26" s="19">
        <v>8491.1600000000017</v>
      </c>
      <c r="C26" s="140">
        <v>8234.6399999999976</v>
      </c>
      <c r="D26" s="247">
        <f t="shared" si="2"/>
        <v>8.1803756668708677E-3</v>
      </c>
      <c r="E26" s="215">
        <f t="shared" si="3"/>
        <v>6.7766865733576683E-3</v>
      </c>
      <c r="F26" s="52">
        <f t="shared" si="4"/>
        <v>-3.021024218128077E-2</v>
      </c>
      <c r="H26" s="19">
        <v>1618.9039999999993</v>
      </c>
      <c r="I26" s="140">
        <v>1628.952</v>
      </c>
      <c r="J26" s="247">
        <f t="shared" si="5"/>
        <v>1.1743291228949541E-2</v>
      </c>
      <c r="K26" s="215">
        <f t="shared" si="6"/>
        <v>1.0845512795848458E-2</v>
      </c>
      <c r="L26" s="52">
        <f t="shared" si="7"/>
        <v>6.2066682150397354E-3</v>
      </c>
      <c r="N26" s="27">
        <f t="shared" si="0"/>
        <v>1.9065757799876564</v>
      </c>
      <c r="O26" s="152">
        <f t="shared" si="1"/>
        <v>1.9781702660954217</v>
      </c>
      <c r="P26" s="52">
        <f t="shared" si="8"/>
        <v>3.7551345642410722E-2</v>
      </c>
    </row>
    <row r="27" spans="1:16" ht="20.100000000000001" customHeight="1" x14ac:dyDescent="0.25">
      <c r="A27" s="8" t="s">
        <v>171</v>
      </c>
      <c r="B27" s="19">
        <v>2595.62</v>
      </c>
      <c r="C27" s="140">
        <v>8976.8799999999974</v>
      </c>
      <c r="D27" s="247">
        <f t="shared" si="2"/>
        <v>2.5006179000800076E-3</v>
      </c>
      <c r="E27" s="215">
        <f t="shared" si="3"/>
        <v>7.3875120426203193E-3</v>
      </c>
      <c r="F27" s="52">
        <f t="shared" si="4"/>
        <v>2.4584723495735115</v>
      </c>
      <c r="H27" s="19">
        <v>454.584</v>
      </c>
      <c r="I27" s="140">
        <v>1329.9399999999998</v>
      </c>
      <c r="J27" s="247">
        <f t="shared" si="5"/>
        <v>3.2974853975410528E-3</v>
      </c>
      <c r="K27" s="215">
        <f t="shared" si="6"/>
        <v>8.8547000081713248E-3</v>
      </c>
      <c r="L27" s="52">
        <f t="shared" si="7"/>
        <v>1.9256199074318492</v>
      </c>
      <c r="N27" s="27">
        <f t="shared" si="0"/>
        <v>1.7513503517464035</v>
      </c>
      <c r="O27" s="152">
        <f t="shared" si="1"/>
        <v>1.481516963577546</v>
      </c>
      <c r="P27" s="52">
        <f t="shared" si="8"/>
        <v>-0.1540716213062602</v>
      </c>
    </row>
    <row r="28" spans="1:16" ht="20.100000000000001" customHeight="1" x14ac:dyDescent="0.25">
      <c r="A28" s="8" t="s">
        <v>205</v>
      </c>
      <c r="B28" s="19">
        <v>37276.859999999993</v>
      </c>
      <c r="C28" s="140">
        <v>30145.889999999989</v>
      </c>
      <c r="D28" s="247">
        <f t="shared" si="2"/>
        <v>3.5912492342783771E-2</v>
      </c>
      <c r="E28" s="215">
        <f t="shared" si="3"/>
        <v>2.480852204891983E-2</v>
      </c>
      <c r="F28" s="52">
        <f t="shared" ref="F28:F29" si="9">(C28-B28)/B28</f>
        <v>-0.19129749662391107</v>
      </c>
      <c r="H28" s="19">
        <v>1270.1020000000003</v>
      </c>
      <c r="I28" s="140">
        <v>1129.7860000000003</v>
      </c>
      <c r="J28" s="247">
        <f t="shared" si="5"/>
        <v>9.2131328827844521E-3</v>
      </c>
      <c r="K28" s="215">
        <f t="shared" si="6"/>
        <v>7.5220807731415347E-3</v>
      </c>
      <c r="L28" s="52">
        <f t="shared" ref="L28" si="10">(I28-H28)/H28</f>
        <v>-0.11047616648111726</v>
      </c>
      <c r="N28" s="27">
        <f t="shared" si="0"/>
        <v>0.34072129465840217</v>
      </c>
      <c r="O28" s="152">
        <f t="shared" si="1"/>
        <v>0.37477281314301902</v>
      </c>
      <c r="P28" s="52">
        <f t="shared" ref="P28" si="11">(O28-N28)/N28</f>
        <v>9.9939507798466096E-2</v>
      </c>
    </row>
    <row r="29" spans="1:16" ht="20.100000000000001" customHeight="1" x14ac:dyDescent="0.25">
      <c r="A29" s="8" t="s">
        <v>198</v>
      </c>
      <c r="B29" s="19">
        <v>2867.6699999999996</v>
      </c>
      <c r="C29" s="140">
        <v>3980.66</v>
      </c>
      <c r="D29" s="247">
        <f t="shared" si="2"/>
        <v>2.7627106177030669E-3</v>
      </c>
      <c r="E29" s="215">
        <f t="shared" si="3"/>
        <v>3.2758791125176018E-3</v>
      </c>
      <c r="F29" s="52">
        <f t="shared" si="9"/>
        <v>0.3881164848117114</v>
      </c>
      <c r="H29" s="19">
        <v>727.73100000000011</v>
      </c>
      <c r="I29" s="140">
        <v>1007.1300000000001</v>
      </c>
      <c r="J29" s="247">
        <f t="shared" si="5"/>
        <v>5.2788535140654933E-3</v>
      </c>
      <c r="K29" s="215">
        <f t="shared" si="6"/>
        <v>6.7054408614144918E-3</v>
      </c>
      <c r="L29" s="52">
        <f t="shared" ref="L29:L32" si="12">(I29-H29)/H29</f>
        <v>0.38393170003751381</v>
      </c>
      <c r="N29" s="27">
        <f t="shared" ref="N29:N30" si="13">(H29/B29)*10</f>
        <v>2.537708313718106</v>
      </c>
      <c r="O29" s="152">
        <f t="shared" ref="O29:O30" si="14">(I29/C29)*10</f>
        <v>2.5300578296061458</v>
      </c>
      <c r="P29" s="52">
        <f t="shared" ref="P29:P30" si="15">(O29-N29)/N29</f>
        <v>-3.0147216173757878E-3</v>
      </c>
    </row>
    <row r="30" spans="1:16" ht="20.100000000000001" customHeight="1" x14ac:dyDescent="0.25">
      <c r="A30" s="8" t="s">
        <v>206</v>
      </c>
      <c r="B30" s="19">
        <v>1096.0999999999999</v>
      </c>
      <c r="C30" s="140">
        <v>2327.2399999999998</v>
      </c>
      <c r="D30" s="247">
        <f t="shared" si="2"/>
        <v>1.0559817231635201E-3</v>
      </c>
      <c r="E30" s="215">
        <f t="shared" si="3"/>
        <v>1.915199214656731E-3</v>
      </c>
      <c r="F30" s="52">
        <f t="shared" si="4"/>
        <v>1.1232004379162486</v>
      </c>
      <c r="H30" s="19">
        <v>451.02199999999993</v>
      </c>
      <c r="I30" s="140">
        <v>941.47199999999998</v>
      </c>
      <c r="J30" s="247">
        <f t="shared" si="5"/>
        <v>3.2716471740531134E-3</v>
      </c>
      <c r="K30" s="215">
        <f t="shared" si="6"/>
        <v>6.2682918974488137E-3</v>
      </c>
      <c r="L30" s="52">
        <f t="shared" si="12"/>
        <v>1.0874192389728219</v>
      </c>
      <c r="N30" s="27">
        <f t="shared" si="13"/>
        <v>4.1147887966426415</v>
      </c>
      <c r="O30" s="152">
        <f t="shared" si="14"/>
        <v>4.0454443890617213</v>
      </c>
      <c r="P30" s="52">
        <f t="shared" si="15"/>
        <v>-1.6852482838851907E-2</v>
      </c>
    </row>
    <row r="31" spans="1:16" ht="20.100000000000001" customHeight="1" x14ac:dyDescent="0.25">
      <c r="A31" s="8" t="s">
        <v>184</v>
      </c>
      <c r="B31" s="19">
        <v>5502.44</v>
      </c>
      <c r="C31" s="140">
        <v>4355.4399999999996</v>
      </c>
      <c r="D31" s="247">
        <f t="shared" si="2"/>
        <v>5.3010455914641727E-3</v>
      </c>
      <c r="E31" s="215">
        <f t="shared" si="3"/>
        <v>3.5843038395199948E-3</v>
      </c>
      <c r="F31" s="52">
        <f t="shared" si="4"/>
        <v>-0.20845297722464945</v>
      </c>
      <c r="H31" s="19">
        <v>1156.9059999999999</v>
      </c>
      <c r="I31" s="140">
        <v>892.76899999999978</v>
      </c>
      <c r="J31" s="247">
        <f t="shared" si="5"/>
        <v>8.3920257671357308E-3</v>
      </c>
      <c r="K31" s="215">
        <f t="shared" si="6"/>
        <v>5.9440288070101693E-3</v>
      </c>
      <c r="L31" s="52">
        <f t="shared" si="12"/>
        <v>-0.22831327696459366</v>
      </c>
      <c r="N31" s="27">
        <f t="shared" ref="N31:N32" si="16">(H31/B31)*10</f>
        <v>2.1025326945864018</v>
      </c>
      <c r="O31" s="152">
        <f t="shared" ref="O31:O32" si="17">(I31/C31)*10</f>
        <v>2.0497791267931595</v>
      </c>
      <c r="P31" s="52">
        <f t="shared" ref="P31:P32" si="18">(O31-N31)/N31</f>
        <v>-2.509048631161459E-2</v>
      </c>
    </row>
    <row r="32" spans="1:16" ht="20.100000000000001" customHeight="1" thickBot="1" x14ac:dyDescent="0.3">
      <c r="A32" s="8" t="s">
        <v>17</v>
      </c>
      <c r="B32" s="19">
        <f>B33-SUM(B7:B31)</f>
        <v>67623.909999999451</v>
      </c>
      <c r="C32" s="140">
        <f>C33-SUM(C7:C31)</f>
        <v>67631.570000000065</v>
      </c>
      <c r="D32" s="247">
        <f t="shared" si="2"/>
        <v>6.5148812160253824E-2</v>
      </c>
      <c r="E32" s="215">
        <f t="shared" si="3"/>
        <v>5.5657314995446051E-2</v>
      </c>
      <c r="F32" s="52">
        <f t="shared" si="4"/>
        <v>1.132735448248221E-4</v>
      </c>
      <c r="H32" s="19">
        <f>H33-SUM(H7:H31)</f>
        <v>13849.78300000001</v>
      </c>
      <c r="I32" s="140">
        <f>I33-SUM(I7:I31)</f>
        <v>14614.633000000002</v>
      </c>
      <c r="J32" s="247">
        <f t="shared" si="5"/>
        <v>0.10046428647205434</v>
      </c>
      <c r="K32" s="215">
        <f t="shared" si="6"/>
        <v>9.7303781331880349E-2</v>
      </c>
      <c r="L32" s="52">
        <f t="shared" si="12"/>
        <v>5.522469196809731E-2</v>
      </c>
      <c r="N32" s="27">
        <f t="shared" si="16"/>
        <v>2.0480600722436964</v>
      </c>
      <c r="O32" s="152">
        <f t="shared" si="17"/>
        <v>2.160918783934779</v>
      </c>
      <c r="P32" s="52">
        <f t="shared" si="18"/>
        <v>5.5105176464596249E-2</v>
      </c>
    </row>
    <row r="33" spans="1:16" ht="26.25" customHeight="1" thickBot="1" x14ac:dyDescent="0.3">
      <c r="A33" s="12" t="s">
        <v>18</v>
      </c>
      <c r="B33" s="17">
        <v>1037991.4499999991</v>
      </c>
      <c r="C33" s="145">
        <v>1215142.5199999993</v>
      </c>
      <c r="D33" s="243">
        <f>SUM(D7:D32)</f>
        <v>1.0000000000000007</v>
      </c>
      <c r="E33" s="244">
        <f>SUM(E7:E32)</f>
        <v>1.0000000000000007</v>
      </c>
      <c r="F33" s="57">
        <f t="shared" si="4"/>
        <v>0.17066717649745605</v>
      </c>
      <c r="G33" s="1"/>
      <c r="H33" s="17">
        <v>137857.77499999999</v>
      </c>
      <c r="I33" s="145">
        <v>150195.94099999999</v>
      </c>
      <c r="J33" s="243">
        <f>SUM(J7:J32)</f>
        <v>1.0000000000000004</v>
      </c>
      <c r="K33" s="244">
        <f>SUM(K7:K32)</f>
        <v>1</v>
      </c>
      <c r="L33" s="57">
        <f t="shared" si="7"/>
        <v>8.9499239342866216E-2</v>
      </c>
      <c r="N33" s="29">
        <f t="shared" si="0"/>
        <v>1.3281205254629036</v>
      </c>
      <c r="O33" s="146">
        <f t="shared" si="1"/>
        <v>1.2360355968779702</v>
      </c>
      <c r="P33" s="57">
        <f t="shared" si="8"/>
        <v>-6.9334768057167206E-2</v>
      </c>
    </row>
    <row r="35" spans="1:16" ht="15.75" thickBot="1" x14ac:dyDescent="0.3"/>
    <row r="36" spans="1:16" x14ac:dyDescent="0.25">
      <c r="A36" s="373" t="s">
        <v>2</v>
      </c>
      <c r="B36" s="367" t="s">
        <v>1</v>
      </c>
      <c r="C36" s="359"/>
      <c r="D36" s="367" t="s">
        <v>104</v>
      </c>
      <c r="E36" s="359"/>
      <c r="F36" s="130" t="s">
        <v>0</v>
      </c>
      <c r="H36" s="376" t="s">
        <v>19</v>
      </c>
      <c r="I36" s="377"/>
      <c r="J36" s="367" t="s">
        <v>104</v>
      </c>
      <c r="K36" s="360"/>
      <c r="L36" s="130" t="s">
        <v>0</v>
      </c>
      <c r="N36" s="358" t="s">
        <v>22</v>
      </c>
      <c r="O36" s="359"/>
      <c r="P36" s="130" t="s">
        <v>0</v>
      </c>
    </row>
    <row r="37" spans="1:16" x14ac:dyDescent="0.25">
      <c r="A37" s="374"/>
      <c r="B37" s="368" t="str">
        <f>B5</f>
        <v>jan-nov</v>
      </c>
      <c r="C37" s="362"/>
      <c r="D37" s="368" t="str">
        <f>B5</f>
        <v>jan-nov</v>
      </c>
      <c r="E37" s="362"/>
      <c r="F37" s="131" t="str">
        <f>F5</f>
        <v>2024/2023</v>
      </c>
      <c r="H37" s="356" t="str">
        <f>B5</f>
        <v>jan-nov</v>
      </c>
      <c r="I37" s="362"/>
      <c r="J37" s="368" t="str">
        <f>B5</f>
        <v>jan-nov</v>
      </c>
      <c r="K37" s="357"/>
      <c r="L37" s="131" t="str">
        <f>L5</f>
        <v>2024/2023</v>
      </c>
      <c r="N37" s="356" t="str">
        <f>B5</f>
        <v>jan-nov</v>
      </c>
      <c r="O37" s="357"/>
      <c r="P37" s="131" t="str">
        <f>P5</f>
        <v>2024/2023</v>
      </c>
    </row>
    <row r="38" spans="1:16" ht="19.5" customHeight="1" thickBot="1" x14ac:dyDescent="0.3">
      <c r="A38" s="375"/>
      <c r="B38" s="99">
        <f>B6</f>
        <v>2023</v>
      </c>
      <c r="C38" s="134">
        <f>C6</f>
        <v>2024</v>
      </c>
      <c r="D38" s="99">
        <f>B6</f>
        <v>2023</v>
      </c>
      <c r="E38" s="134">
        <f>C6</f>
        <v>2024</v>
      </c>
      <c r="F38" s="132" t="s">
        <v>1</v>
      </c>
      <c r="H38" s="25">
        <f>B6</f>
        <v>2023</v>
      </c>
      <c r="I38" s="134">
        <f>C6</f>
        <v>2024</v>
      </c>
      <c r="J38" s="99">
        <f>B6</f>
        <v>2023</v>
      </c>
      <c r="K38" s="134">
        <f>C6</f>
        <v>2024</v>
      </c>
      <c r="L38" s="259">
        <v>1000</v>
      </c>
      <c r="N38" s="25">
        <f>B6</f>
        <v>2023</v>
      </c>
      <c r="O38" s="134">
        <f>C6</f>
        <v>2024</v>
      </c>
      <c r="P38" s="132"/>
    </row>
    <row r="39" spans="1:16" ht="20.100000000000001" customHeight="1" x14ac:dyDescent="0.25">
      <c r="A39" s="38" t="s">
        <v>173</v>
      </c>
      <c r="B39" s="39">
        <v>46939.149999999994</v>
      </c>
      <c r="C39" s="147">
        <v>211721.79000000015</v>
      </c>
      <c r="D39" s="247">
        <f t="shared" ref="D39:D61" si="19">B39/$B$62</f>
        <v>0.13207481444967401</v>
      </c>
      <c r="E39" s="246">
        <f t="shared" ref="E39:E61" si="20">C39/$C$62</f>
        <v>0.40628076895488535</v>
      </c>
      <c r="F39" s="52">
        <f>(C39-B39)/B39</f>
        <v>3.5105586701080052</v>
      </c>
      <c r="H39" s="39">
        <v>5426.3049999999994</v>
      </c>
      <c r="I39" s="147">
        <v>12719.823999999999</v>
      </c>
      <c r="J39" s="247">
        <f t="shared" ref="J39:J61" si="21">H39/$H$62</f>
        <v>0.10943212577622412</v>
      </c>
      <c r="K39" s="246">
        <f t="shared" ref="K39:K61" si="22">I39/$I$62</f>
        <v>0.21255055539794143</v>
      </c>
      <c r="L39" s="52">
        <f>(I39-H39)/H39</f>
        <v>1.3441041371614755</v>
      </c>
      <c r="N39" s="27">
        <f t="shared" ref="N39:N62" si="23">(H39/B39)*10</f>
        <v>1.1560296681980819</v>
      </c>
      <c r="O39" s="151">
        <f t="shared" ref="O39:O62" si="24">(I39/C39)*10</f>
        <v>0.60078010865107412</v>
      </c>
      <c r="P39" s="61">
        <f t="shared" si="8"/>
        <v>-0.48030736132618668</v>
      </c>
    </row>
    <row r="40" spans="1:16" ht="20.100000000000001" customHeight="1" x14ac:dyDescent="0.25">
      <c r="A40" s="38" t="s">
        <v>162</v>
      </c>
      <c r="B40" s="19">
        <v>86042.05</v>
      </c>
      <c r="C40" s="140">
        <v>79719.999999999956</v>
      </c>
      <c r="D40" s="247">
        <f t="shared" si="19"/>
        <v>0.2421004169998727</v>
      </c>
      <c r="E40" s="215">
        <f t="shared" si="20"/>
        <v>0.15297765478500544</v>
      </c>
      <c r="F40" s="52">
        <f t="shared" ref="F40:F62" si="25">(C40-B40)/B40</f>
        <v>-7.3476282817529881E-2</v>
      </c>
      <c r="H40" s="19">
        <v>12182.130999999999</v>
      </c>
      <c r="I40" s="140">
        <v>11523.539999999997</v>
      </c>
      <c r="J40" s="247">
        <f t="shared" si="21"/>
        <v>0.24567666060319848</v>
      </c>
      <c r="K40" s="215">
        <f t="shared" si="22"/>
        <v>0.19256043378826576</v>
      </c>
      <c r="L40" s="52">
        <f t="shared" ref="L40:L62" si="26">(I40-H40)/H40</f>
        <v>-5.4062052033425199E-2</v>
      </c>
      <c r="N40" s="27">
        <f t="shared" si="23"/>
        <v>1.4158345832066992</v>
      </c>
      <c r="O40" s="152">
        <f t="shared" si="24"/>
        <v>1.4455017561465133</v>
      </c>
      <c r="P40" s="52">
        <f t="shared" si="8"/>
        <v>2.0953841141965517E-2</v>
      </c>
    </row>
    <row r="41" spans="1:16" ht="20.100000000000001" customHeight="1" x14ac:dyDescent="0.25">
      <c r="A41" s="38" t="s">
        <v>167</v>
      </c>
      <c r="B41" s="19">
        <v>75369.660000000018</v>
      </c>
      <c r="C41" s="140">
        <v>71619.639999999956</v>
      </c>
      <c r="D41" s="247">
        <f t="shared" si="19"/>
        <v>0.2120710293994463</v>
      </c>
      <c r="E41" s="215">
        <f t="shared" si="20"/>
        <v>0.13743357455778182</v>
      </c>
      <c r="F41" s="52">
        <f t="shared" si="25"/>
        <v>-4.9755034054818098E-2</v>
      </c>
      <c r="H41" s="19">
        <v>6655.5209999999997</v>
      </c>
      <c r="I41" s="140">
        <v>6007.2079999999978</v>
      </c>
      <c r="J41" s="247">
        <f t="shared" si="21"/>
        <v>0.13422168698189671</v>
      </c>
      <c r="K41" s="215">
        <f t="shared" si="22"/>
        <v>0.10038153018398342</v>
      </c>
      <c r="L41" s="52">
        <f t="shared" si="26"/>
        <v>-9.7409804581790355E-2</v>
      </c>
      <c r="N41" s="27">
        <f t="shared" si="23"/>
        <v>0.88305042108455811</v>
      </c>
      <c r="O41" s="152">
        <f t="shared" si="24"/>
        <v>0.83876545595593632</v>
      </c>
      <c r="P41" s="52">
        <f t="shared" si="8"/>
        <v>-5.0149984724803386E-2</v>
      </c>
    </row>
    <row r="42" spans="1:16" ht="20.100000000000001" customHeight="1" x14ac:dyDescent="0.25">
      <c r="A42" s="38" t="s">
        <v>180</v>
      </c>
      <c r="B42" s="19">
        <v>13213.57</v>
      </c>
      <c r="C42" s="140">
        <v>16382.879999999996</v>
      </c>
      <c r="D42" s="247">
        <f t="shared" si="19"/>
        <v>3.7179620976685326E-2</v>
      </c>
      <c r="E42" s="215">
        <f t="shared" si="20"/>
        <v>3.1437714011843587E-2</v>
      </c>
      <c r="F42" s="52">
        <f t="shared" si="25"/>
        <v>0.23985266661469959</v>
      </c>
      <c r="H42" s="19">
        <v>3853.4609999999998</v>
      </c>
      <c r="I42" s="140">
        <v>4884.2349999999997</v>
      </c>
      <c r="J42" s="247">
        <f t="shared" si="21"/>
        <v>7.7712629280103931E-2</v>
      </c>
      <c r="K42" s="215">
        <f t="shared" si="22"/>
        <v>8.161644861941994E-2</v>
      </c>
      <c r="L42" s="52">
        <f t="shared" si="26"/>
        <v>0.26749304067174934</v>
      </c>
      <c r="N42" s="27">
        <f t="shared" si="23"/>
        <v>2.9162906012531051</v>
      </c>
      <c r="O42" s="152">
        <f t="shared" si="24"/>
        <v>2.9813042639633576</v>
      </c>
      <c r="P42" s="52">
        <f t="shared" si="8"/>
        <v>2.2293273064871048E-2</v>
      </c>
    </row>
    <row r="43" spans="1:16" ht="20.100000000000001" customHeight="1" x14ac:dyDescent="0.25">
      <c r="A43" s="38" t="s">
        <v>174</v>
      </c>
      <c r="B43" s="19">
        <v>18588.47</v>
      </c>
      <c r="C43" s="140">
        <v>31880.12</v>
      </c>
      <c r="D43" s="247">
        <f t="shared" si="19"/>
        <v>5.2303220790179031E-2</v>
      </c>
      <c r="E43" s="215">
        <f t="shared" si="20"/>
        <v>6.1175940690724413E-2</v>
      </c>
      <c r="F43" s="52">
        <f t="shared" si="25"/>
        <v>0.71504809163960226</v>
      </c>
      <c r="H43" s="19">
        <v>2049.6799999999998</v>
      </c>
      <c r="I43" s="140">
        <v>3908.3349999999996</v>
      </c>
      <c r="J43" s="247">
        <f t="shared" si="21"/>
        <v>4.1335833419059761E-2</v>
      </c>
      <c r="K43" s="215">
        <f t="shared" si="22"/>
        <v>6.5308983436501433E-2</v>
      </c>
      <c r="L43" s="52">
        <f t="shared" si="26"/>
        <v>0.90680252527223759</v>
      </c>
      <c r="N43" s="27">
        <f t="shared" si="23"/>
        <v>1.1026620265142852</v>
      </c>
      <c r="O43" s="152">
        <f t="shared" si="24"/>
        <v>1.2259473929207292</v>
      </c>
      <c r="P43" s="52">
        <f t="shared" si="8"/>
        <v>0.11180703011617382</v>
      </c>
    </row>
    <row r="44" spans="1:16" ht="20.100000000000001" customHeight="1" x14ac:dyDescent="0.25">
      <c r="A44" s="38" t="s">
        <v>170</v>
      </c>
      <c r="B44" s="19">
        <v>25230.05999999999</v>
      </c>
      <c r="C44" s="140">
        <v>24922.59</v>
      </c>
      <c r="D44" s="247">
        <f t="shared" si="19"/>
        <v>7.0990963684986655E-2</v>
      </c>
      <c r="E44" s="215">
        <f t="shared" si="20"/>
        <v>4.7824879194282882E-2</v>
      </c>
      <c r="F44" s="52">
        <f t="shared" si="25"/>
        <v>-1.2186653539468014E-2</v>
      </c>
      <c r="H44" s="19">
        <v>3673.2220000000007</v>
      </c>
      <c r="I44" s="140">
        <v>3741.2209999999986</v>
      </c>
      <c r="J44" s="247">
        <f t="shared" si="21"/>
        <v>7.4077754919414526E-2</v>
      </c>
      <c r="K44" s="215">
        <f t="shared" si="22"/>
        <v>6.2516478326778868E-2</v>
      </c>
      <c r="L44" s="52">
        <f t="shared" si="26"/>
        <v>1.851208557500689E-2</v>
      </c>
      <c r="N44" s="27">
        <f t="shared" si="23"/>
        <v>1.4558911076707715</v>
      </c>
      <c r="O44" s="152">
        <f t="shared" si="24"/>
        <v>1.5011365191177959</v>
      </c>
      <c r="P44" s="52">
        <f t="shared" si="8"/>
        <v>3.1077469467761885E-2</v>
      </c>
    </row>
    <row r="45" spans="1:16" ht="20.100000000000001" customHeight="1" x14ac:dyDescent="0.25">
      <c r="A45" s="38" t="s">
        <v>169</v>
      </c>
      <c r="B45" s="19">
        <v>13764.929999999993</v>
      </c>
      <c r="C45" s="140">
        <v>14719.569999999998</v>
      </c>
      <c r="D45" s="247">
        <f t="shared" si="19"/>
        <v>3.8731007605863135E-2</v>
      </c>
      <c r="E45" s="215">
        <f t="shared" si="20"/>
        <v>2.824592696994134E-2</v>
      </c>
      <c r="F45" s="52">
        <f t="shared" si="25"/>
        <v>6.935305882412808E-2</v>
      </c>
      <c r="H45" s="19">
        <v>3015.925999999999</v>
      </c>
      <c r="I45" s="140">
        <v>3228.0410000000011</v>
      </c>
      <c r="J45" s="247">
        <f t="shared" si="21"/>
        <v>6.0822086735593452E-2</v>
      </c>
      <c r="K45" s="215">
        <f t="shared" si="22"/>
        <v>5.3941147880452324E-2</v>
      </c>
      <c r="L45" s="52">
        <f t="shared" si="26"/>
        <v>7.0331632805314889E-2</v>
      </c>
      <c r="N45" s="27">
        <f t="shared" si="23"/>
        <v>2.1910216761000605</v>
      </c>
      <c r="O45" s="152">
        <f t="shared" si="24"/>
        <v>2.193026698470133</v>
      </c>
      <c r="P45" s="52">
        <f t="shared" si="8"/>
        <v>9.1510841355132695E-4</v>
      </c>
    </row>
    <row r="46" spans="1:16" ht="20.100000000000001" customHeight="1" x14ac:dyDescent="0.25">
      <c r="A46" s="38" t="s">
        <v>175</v>
      </c>
      <c r="B46" s="19">
        <v>18514.710000000006</v>
      </c>
      <c r="C46" s="140">
        <v>18092.900000000005</v>
      </c>
      <c r="D46" s="247">
        <f t="shared" si="19"/>
        <v>5.2095678934099249E-2</v>
      </c>
      <c r="E46" s="215">
        <f t="shared" si="20"/>
        <v>3.4719134599343046E-2</v>
      </c>
      <c r="F46" s="52">
        <f t="shared" si="25"/>
        <v>-2.278242543361474E-2</v>
      </c>
      <c r="H46" s="19">
        <v>2948.7300000000005</v>
      </c>
      <c r="I46" s="140">
        <v>3141.0669999999996</v>
      </c>
      <c r="J46" s="247">
        <f t="shared" si="21"/>
        <v>5.9466947073584221E-2</v>
      </c>
      <c r="K46" s="215">
        <f t="shared" si="22"/>
        <v>5.2487796638707084E-2</v>
      </c>
      <c r="L46" s="52">
        <f t="shared" si="26"/>
        <v>6.5227063854608275E-2</v>
      </c>
      <c r="N46" s="27">
        <f t="shared" si="23"/>
        <v>1.5926417427008035</v>
      </c>
      <c r="O46" s="152">
        <f t="shared" si="24"/>
        <v>1.7360771352298408</v>
      </c>
      <c r="P46" s="52">
        <f t="shared" si="8"/>
        <v>9.0061304236443887E-2</v>
      </c>
    </row>
    <row r="47" spans="1:16" ht="20.100000000000001" customHeight="1" x14ac:dyDescent="0.25">
      <c r="A47" s="38" t="s">
        <v>186</v>
      </c>
      <c r="B47" s="19">
        <v>8282.0300000000007</v>
      </c>
      <c r="C47" s="140">
        <v>9725.1099999999988</v>
      </c>
      <c r="D47" s="247">
        <f t="shared" si="19"/>
        <v>2.3303523295940251E-2</v>
      </c>
      <c r="E47" s="215">
        <f t="shared" si="20"/>
        <v>1.8661873059786817E-2</v>
      </c>
      <c r="F47" s="52">
        <f t="shared" si="25"/>
        <v>0.17424230532852428</v>
      </c>
      <c r="H47" s="19">
        <v>2417.5940000000005</v>
      </c>
      <c r="I47" s="140">
        <v>3021.88</v>
      </c>
      <c r="J47" s="247">
        <f t="shared" si="21"/>
        <v>4.8755543723370667E-2</v>
      </c>
      <c r="K47" s="215">
        <f t="shared" si="22"/>
        <v>5.0496160351427143E-2</v>
      </c>
      <c r="L47" s="52">
        <f t="shared" si="26"/>
        <v>0.24995346613203023</v>
      </c>
      <c r="N47" s="27">
        <f t="shared" si="23"/>
        <v>2.9190838478006</v>
      </c>
      <c r="O47" s="152">
        <f t="shared" si="24"/>
        <v>3.1072964727391259</v>
      </c>
      <c r="P47" s="52">
        <f t="shared" si="8"/>
        <v>6.4476607987925982E-2</v>
      </c>
    </row>
    <row r="48" spans="1:16" ht="20.100000000000001" customHeight="1" x14ac:dyDescent="0.25">
      <c r="A48" s="38" t="s">
        <v>179</v>
      </c>
      <c r="B48" s="19">
        <v>20910.690000000002</v>
      </c>
      <c r="C48" s="140">
        <v>21897.920000000002</v>
      </c>
      <c r="D48" s="247">
        <f t="shared" si="19"/>
        <v>5.8837356487381094E-2</v>
      </c>
      <c r="E48" s="215">
        <f t="shared" si="20"/>
        <v>4.2020728126814712E-2</v>
      </c>
      <c r="F48" s="52">
        <f t="shared" si="25"/>
        <v>4.721173715453672E-2</v>
      </c>
      <c r="H48" s="19">
        <v>2813.3220000000001</v>
      </c>
      <c r="I48" s="140">
        <v>2939.9180000000001</v>
      </c>
      <c r="J48" s="247">
        <f t="shared" si="21"/>
        <v>5.6736178108863847E-2</v>
      </c>
      <c r="K48" s="215">
        <f t="shared" si="22"/>
        <v>4.912656053451725E-2</v>
      </c>
      <c r="L48" s="52">
        <f t="shared" si="26"/>
        <v>4.4998759473675605E-2</v>
      </c>
      <c r="N48" s="27">
        <f t="shared" si="23"/>
        <v>1.345398932316437</v>
      </c>
      <c r="O48" s="152">
        <f t="shared" si="24"/>
        <v>1.3425558226534755</v>
      </c>
      <c r="P48" s="52">
        <f t="shared" si="8"/>
        <v>-2.1132093943811987E-3</v>
      </c>
    </row>
    <row r="49" spans="1:16" ht="20.100000000000001" customHeight="1" x14ac:dyDescent="0.25">
      <c r="A49" s="38" t="s">
        <v>165</v>
      </c>
      <c r="B49" s="19">
        <v>17914.63</v>
      </c>
      <c r="C49" s="140">
        <v>9685.2599999999929</v>
      </c>
      <c r="D49" s="247">
        <f t="shared" si="19"/>
        <v>5.0407206632087795E-2</v>
      </c>
      <c r="E49" s="215">
        <f t="shared" si="20"/>
        <v>1.8585403421763944E-2</v>
      </c>
      <c r="F49" s="52">
        <f>(C49-B49)/B49</f>
        <v>-0.45936589256936972</v>
      </c>
      <c r="H49" s="19">
        <v>2067.819</v>
      </c>
      <c r="I49" s="140">
        <v>2130.8440000000005</v>
      </c>
      <c r="J49" s="247">
        <f t="shared" si="21"/>
        <v>4.1701642073283016E-2</v>
      </c>
      <c r="K49" s="215">
        <f t="shared" si="22"/>
        <v>3.5606787929327581E-2</v>
      </c>
      <c r="L49" s="52">
        <f t="shared" si="26"/>
        <v>3.047897325636361E-2</v>
      </c>
      <c r="N49" s="27">
        <f t="shared" si="23"/>
        <v>1.1542627450301792</v>
      </c>
      <c r="O49" s="152">
        <f t="shared" si="24"/>
        <v>2.2000896207226259</v>
      </c>
      <c r="P49" s="52">
        <f t="shared" si="8"/>
        <v>0.90605616459110672</v>
      </c>
    </row>
    <row r="50" spans="1:16" ht="20.100000000000001" customHeight="1" x14ac:dyDescent="0.25">
      <c r="A50" s="38" t="s">
        <v>181</v>
      </c>
      <c r="B50" s="19">
        <v>2317.1799999999998</v>
      </c>
      <c r="C50" s="140">
        <v>2269.3199999999997</v>
      </c>
      <c r="D50" s="247">
        <f t="shared" si="19"/>
        <v>6.5199544207020284E-3</v>
      </c>
      <c r="E50" s="215">
        <f t="shared" si="20"/>
        <v>4.3546820315693516E-3</v>
      </c>
      <c r="F50" s="52">
        <f t="shared" ref="F50:F53" si="27">(C50-B50)/B50</f>
        <v>-2.0654416143761008E-2</v>
      </c>
      <c r="H50" s="19">
        <v>626.83100000000002</v>
      </c>
      <c r="I50" s="140">
        <v>612.45799999999986</v>
      </c>
      <c r="J50" s="247">
        <f t="shared" si="21"/>
        <v>1.2641281467303506E-2</v>
      </c>
      <c r="K50" s="215">
        <f t="shared" si="22"/>
        <v>1.0234283749359457E-2</v>
      </c>
      <c r="L50" s="52">
        <f t="shared" si="26"/>
        <v>-2.2929625369517717E-2</v>
      </c>
      <c r="N50" s="27">
        <f t="shared" ref="N50" si="28">(H50/B50)*10</f>
        <v>2.7051459101148811</v>
      </c>
      <c r="O50" s="152">
        <f t="shared" ref="O50" si="29">(I50/C50)*10</f>
        <v>2.6988613329102988</v>
      </c>
      <c r="P50" s="52">
        <f t="shared" ref="P50" si="30">(O50-N50)/N50</f>
        <v>-2.3231934296347873E-3</v>
      </c>
    </row>
    <row r="51" spans="1:16" ht="20.100000000000001" customHeight="1" x14ac:dyDescent="0.25">
      <c r="A51" s="38" t="s">
        <v>178</v>
      </c>
      <c r="B51" s="19">
        <v>2272.4700000000003</v>
      </c>
      <c r="C51" s="140">
        <v>3187.0499999999997</v>
      </c>
      <c r="D51" s="247">
        <f t="shared" si="19"/>
        <v>6.3941518666710143E-3</v>
      </c>
      <c r="E51" s="215">
        <f t="shared" si="20"/>
        <v>6.1157480517128934E-3</v>
      </c>
      <c r="F51" s="52">
        <f t="shared" si="27"/>
        <v>0.40246075855786845</v>
      </c>
      <c r="H51" s="19">
        <v>474.65600000000006</v>
      </c>
      <c r="I51" s="140">
        <v>610.14400000000001</v>
      </c>
      <c r="J51" s="247">
        <f t="shared" si="21"/>
        <v>9.5723729300950557E-3</v>
      </c>
      <c r="K51" s="215">
        <f t="shared" si="22"/>
        <v>1.0195616391604287E-2</v>
      </c>
      <c r="L51" s="52">
        <f t="shared" si="26"/>
        <v>0.28544461673296012</v>
      </c>
      <c r="N51" s="27">
        <f t="shared" ref="N51:N52" si="31">(H51/B51)*10</f>
        <v>2.088722843425876</v>
      </c>
      <c r="O51" s="152">
        <f t="shared" ref="O51:O52" si="32">(I51/C51)*10</f>
        <v>1.9144475298473513</v>
      </c>
      <c r="P51" s="52">
        <f t="shared" ref="P51:P52" si="33">(O51-N51)/N51</f>
        <v>-8.3436303733185696E-2</v>
      </c>
    </row>
    <row r="52" spans="1:16" ht="20.100000000000001" customHeight="1" x14ac:dyDescent="0.25">
      <c r="A52" s="38" t="s">
        <v>192</v>
      </c>
      <c r="B52" s="19">
        <v>1677.73</v>
      </c>
      <c r="C52" s="140">
        <v>1577.7299999999996</v>
      </c>
      <c r="D52" s="247">
        <f t="shared" si="19"/>
        <v>4.720704964760793E-3</v>
      </c>
      <c r="E52" s="215">
        <f t="shared" si="20"/>
        <v>3.0275644165071087E-3</v>
      </c>
      <c r="F52" s="52">
        <f t="shared" si="27"/>
        <v>-5.9604346348936035E-2</v>
      </c>
      <c r="H52" s="19">
        <v>433.62900000000008</v>
      </c>
      <c r="I52" s="140">
        <v>402.64300000000003</v>
      </c>
      <c r="J52" s="247">
        <f t="shared" si="21"/>
        <v>8.7449826849427554E-3</v>
      </c>
      <c r="K52" s="215">
        <f t="shared" si="22"/>
        <v>6.7282372206638515E-3</v>
      </c>
      <c r="L52" s="52">
        <f t="shared" si="26"/>
        <v>-7.1457397913885001E-2</v>
      </c>
      <c r="N52" s="27">
        <f t="shared" si="31"/>
        <v>2.5846173102942673</v>
      </c>
      <c r="O52" s="152">
        <f t="shared" si="32"/>
        <v>2.552039956139518</v>
      </c>
      <c r="P52" s="52">
        <f t="shared" si="33"/>
        <v>-1.2604324061824202E-2</v>
      </c>
    </row>
    <row r="53" spans="1:16" ht="20.100000000000001" customHeight="1" x14ac:dyDescent="0.25">
      <c r="A53" s="38" t="s">
        <v>191</v>
      </c>
      <c r="B53" s="19">
        <v>521.68999999999994</v>
      </c>
      <c r="C53" s="140">
        <v>942.18000000000006</v>
      </c>
      <c r="D53" s="247">
        <f t="shared" si="19"/>
        <v>1.4679028050199126E-3</v>
      </c>
      <c r="E53" s="215">
        <f t="shared" si="20"/>
        <v>1.8079840289179192E-3</v>
      </c>
      <c r="F53" s="52">
        <f t="shared" si="27"/>
        <v>0.80601506641875476</v>
      </c>
      <c r="H53" s="19">
        <v>131.852</v>
      </c>
      <c r="I53" s="140">
        <v>205.48400000000001</v>
      </c>
      <c r="J53" s="247">
        <f t="shared" si="21"/>
        <v>2.6590552222638987E-3</v>
      </c>
      <c r="K53" s="215">
        <f t="shared" si="22"/>
        <v>3.4336747368037958E-3</v>
      </c>
      <c r="L53" s="52">
        <f t="shared" si="26"/>
        <v>0.55844431635470071</v>
      </c>
      <c r="N53" s="27">
        <f t="shared" ref="N53" si="34">(H53/B53)*10</f>
        <v>2.5274013302919363</v>
      </c>
      <c r="O53" s="152">
        <f t="shared" ref="O53" si="35">(I53/C53)*10</f>
        <v>2.1809420705173106</v>
      </c>
      <c r="P53" s="52">
        <f t="shared" ref="P53" si="36">(O53-N53)/N53</f>
        <v>-0.13708122078680979</v>
      </c>
    </row>
    <row r="54" spans="1:16" ht="20.100000000000001" customHeight="1" x14ac:dyDescent="0.25">
      <c r="A54" s="38" t="s">
        <v>187</v>
      </c>
      <c r="B54" s="19">
        <v>1372.53</v>
      </c>
      <c r="C54" s="140">
        <v>1014.7400000000002</v>
      </c>
      <c r="D54" s="247">
        <f t="shared" si="19"/>
        <v>3.8619498878145657E-3</v>
      </c>
      <c r="E54" s="215">
        <f t="shared" si="20"/>
        <v>1.9472220950393446E-3</v>
      </c>
      <c r="F54" s="52">
        <f t="shared" ref="F54" si="37">(C54-B54)/B54</f>
        <v>-0.26067918369725962</v>
      </c>
      <c r="H54" s="19">
        <v>155.46099999999998</v>
      </c>
      <c r="I54" s="140">
        <v>190.94200000000006</v>
      </c>
      <c r="J54" s="247">
        <f t="shared" si="21"/>
        <v>3.135177197982343E-3</v>
      </c>
      <c r="K54" s="215">
        <f t="shared" si="22"/>
        <v>3.1906752914815295E-3</v>
      </c>
      <c r="L54" s="52">
        <f t="shared" si="26"/>
        <v>0.22823087462450442</v>
      </c>
      <c r="N54" s="27">
        <f t="shared" si="23"/>
        <v>1.1326601240045755</v>
      </c>
      <c r="O54" s="152">
        <f t="shared" si="24"/>
        <v>1.8816839781618939</v>
      </c>
      <c r="P54" s="52">
        <f t="shared" ref="P54" si="38">(O54-N54)/N54</f>
        <v>0.6612962161227216</v>
      </c>
    </row>
    <row r="55" spans="1:16" ht="20.100000000000001" customHeight="1" x14ac:dyDescent="0.25">
      <c r="A55" s="38" t="s">
        <v>189</v>
      </c>
      <c r="B55" s="19">
        <v>530.56000000000006</v>
      </c>
      <c r="C55" s="140">
        <v>527.35</v>
      </c>
      <c r="D55" s="247">
        <f t="shared" si="19"/>
        <v>1.4928607261618298E-3</v>
      </c>
      <c r="E55" s="215">
        <f t="shared" si="20"/>
        <v>1.0119514080641329E-3</v>
      </c>
      <c r="F55" s="52">
        <f t="shared" ref="F55:F56" si="39">(C55-B55)/B55</f>
        <v>-6.0502110977081495E-3</v>
      </c>
      <c r="H55" s="19">
        <v>152.95299999999997</v>
      </c>
      <c r="I55" s="140">
        <v>140.98000000000002</v>
      </c>
      <c r="J55" s="247">
        <f t="shared" si="21"/>
        <v>3.0845984392419532E-3</v>
      </c>
      <c r="K55" s="215">
        <f t="shared" si="22"/>
        <v>2.3558012516526794E-3</v>
      </c>
      <c r="L55" s="52">
        <f t="shared" ref="L55:L56" si="40">(I55-H55)/H55</f>
        <v>-7.8278948435139939E-2</v>
      </c>
      <c r="N55" s="27">
        <f t="shared" si="23"/>
        <v>2.8828596200241248</v>
      </c>
      <c r="O55" s="152">
        <f t="shared" si="24"/>
        <v>2.6733668341708543</v>
      </c>
      <c r="P55" s="52">
        <f t="shared" ref="P55:P56" si="41">(O55-N55)/N55</f>
        <v>-7.2668396476245123E-2</v>
      </c>
    </row>
    <row r="56" spans="1:16" ht="20.100000000000001" customHeight="1" x14ac:dyDescent="0.25">
      <c r="A56" s="38" t="s">
        <v>193</v>
      </c>
      <c r="B56" s="19">
        <v>224.03</v>
      </c>
      <c r="C56" s="140">
        <v>243.22</v>
      </c>
      <c r="D56" s="247">
        <f t="shared" si="19"/>
        <v>6.3036336791698333E-4</v>
      </c>
      <c r="E56" s="215">
        <f t="shared" si="20"/>
        <v>4.6672384842961671E-4</v>
      </c>
      <c r="F56" s="52">
        <f t="shared" si="39"/>
        <v>8.5658170780698997E-2</v>
      </c>
      <c r="H56" s="19">
        <v>71.520000000000024</v>
      </c>
      <c r="I56" s="140">
        <v>101.75300000000001</v>
      </c>
      <c r="J56" s="247">
        <f t="shared" si="21"/>
        <v>1.4423416368072846E-3</v>
      </c>
      <c r="K56" s="215">
        <f t="shared" si="22"/>
        <v>1.7003109998539869E-3</v>
      </c>
      <c r="L56" s="52">
        <f t="shared" si="40"/>
        <v>0.42272091722595051</v>
      </c>
      <c r="N56" s="27">
        <f t="shared" si="23"/>
        <v>3.1924295853233953</v>
      </c>
      <c r="O56" s="152">
        <f t="shared" si="24"/>
        <v>4.1835786530712946</v>
      </c>
      <c r="P56" s="52">
        <f t="shared" si="41"/>
        <v>0.31046857612914125</v>
      </c>
    </row>
    <row r="57" spans="1:16" ht="20.100000000000001" customHeight="1" x14ac:dyDescent="0.25">
      <c r="A57" s="38" t="s">
        <v>190</v>
      </c>
      <c r="B57" s="19">
        <v>817.09999999999991</v>
      </c>
      <c r="C57" s="140">
        <v>332.77000000000004</v>
      </c>
      <c r="D57" s="247">
        <f t="shared" si="19"/>
        <v>2.2991113151139002E-3</v>
      </c>
      <c r="E57" s="215">
        <f t="shared" si="20"/>
        <v>6.3856465357258277E-4</v>
      </c>
      <c r="F57" s="52">
        <f t="shared" si="25"/>
        <v>-0.59274262636152242</v>
      </c>
      <c r="H57" s="19">
        <v>187.822</v>
      </c>
      <c r="I57" s="140">
        <v>89.123999999999995</v>
      </c>
      <c r="J57" s="247">
        <f t="shared" si="21"/>
        <v>3.787800488093089E-3</v>
      </c>
      <c r="K57" s="215">
        <f t="shared" si="22"/>
        <v>1.4892781298928455E-3</v>
      </c>
      <c r="L57" s="52">
        <f t="shared" si="26"/>
        <v>-0.52548689716859587</v>
      </c>
      <c r="N57" s="27">
        <f t="shared" si="23"/>
        <v>2.2986415371435567</v>
      </c>
      <c r="O57" s="152">
        <f t="shared" si="24"/>
        <v>2.6782462361390746</v>
      </c>
      <c r="P57" s="52">
        <f t="shared" si="8"/>
        <v>0.16514306074327698</v>
      </c>
    </row>
    <row r="58" spans="1:16" ht="20.100000000000001" customHeight="1" x14ac:dyDescent="0.25">
      <c r="A58" s="38" t="s">
        <v>215</v>
      </c>
      <c r="B58" s="19">
        <v>110.94</v>
      </c>
      <c r="C58" s="140">
        <v>124.77000000000001</v>
      </c>
      <c r="D58" s="247">
        <f t="shared" si="19"/>
        <v>3.1215690772088621E-4</v>
      </c>
      <c r="E58" s="215">
        <f t="shared" si="20"/>
        <v>2.3942576502164001E-4</v>
      </c>
      <c r="F58" s="52">
        <f t="shared" si="25"/>
        <v>0.12466197944835057</v>
      </c>
      <c r="H58" s="19">
        <v>26.288999999999998</v>
      </c>
      <c r="I58" s="140">
        <v>85.097999999999999</v>
      </c>
      <c r="J58" s="247">
        <f t="shared" si="21"/>
        <v>5.3016945316032842E-4</v>
      </c>
      <c r="K58" s="215">
        <f t="shared" si="22"/>
        <v>1.4220029430638366E-3</v>
      </c>
      <c r="L58" s="52">
        <f t="shared" si="26"/>
        <v>2.2370192856327744</v>
      </c>
      <c r="N58" s="27">
        <f t="shared" ref="N58" si="42">(H58/B58)*10</f>
        <v>2.3696592752839369</v>
      </c>
      <c r="O58" s="152">
        <f t="shared" ref="O58" si="43">(I58/C58)*10</f>
        <v>6.8203895167107476</v>
      </c>
      <c r="P58" s="52">
        <f t="shared" ref="P58" si="44">(O58-N58)/N58</f>
        <v>1.8782152724861747</v>
      </c>
    </row>
    <row r="59" spans="1:16" ht="20.100000000000001" customHeight="1" x14ac:dyDescent="0.25">
      <c r="A59" s="38" t="s">
        <v>211</v>
      </c>
      <c r="B59" s="19">
        <v>141.1</v>
      </c>
      <c r="C59" s="140">
        <v>149.49</v>
      </c>
      <c r="D59" s="247">
        <f t="shared" si="19"/>
        <v>3.9701946709407823E-4</v>
      </c>
      <c r="E59" s="215">
        <f t="shared" si="20"/>
        <v>2.8686188677634822E-4</v>
      </c>
      <c r="F59" s="52">
        <f>(C59-B59)/B59</f>
        <v>5.9461374911410451E-2</v>
      </c>
      <c r="H59" s="19">
        <v>58.372</v>
      </c>
      <c r="I59" s="140">
        <v>46.888999999999996</v>
      </c>
      <c r="J59" s="247">
        <f t="shared" si="21"/>
        <v>1.1771863258349382E-3</v>
      </c>
      <c r="K59" s="215">
        <f t="shared" si="22"/>
        <v>7.83523655048535E-4</v>
      </c>
      <c r="L59" s="52">
        <f t="shared" si="26"/>
        <v>-0.19672103063112459</v>
      </c>
      <c r="N59" s="27">
        <f t="shared" si="23"/>
        <v>4.1369241672572645</v>
      </c>
      <c r="O59" s="152">
        <f t="shared" si="24"/>
        <v>3.1365977657368385</v>
      </c>
      <c r="P59" s="52">
        <f>(O59-N59)/N59</f>
        <v>-0.24180438438726121</v>
      </c>
    </row>
    <row r="60" spans="1:16" ht="20.100000000000001" customHeight="1" x14ac:dyDescent="0.25">
      <c r="A60" s="38" t="s">
        <v>188</v>
      </c>
      <c r="B60" s="19">
        <v>353.54000000000008</v>
      </c>
      <c r="C60" s="140">
        <v>192.03000000000003</v>
      </c>
      <c r="D60" s="247">
        <f t="shared" si="19"/>
        <v>9.9477152655166878E-4</v>
      </c>
      <c r="E60" s="215">
        <f t="shared" si="20"/>
        <v>3.6849346523287274E-4</v>
      </c>
      <c r="F60" s="52">
        <f>(C60-B60)/B60</f>
        <v>-0.45683656729082994</v>
      </c>
      <c r="H60" s="19">
        <v>61.007000000000005</v>
      </c>
      <c r="I60" s="140">
        <v>42.815000000000005</v>
      </c>
      <c r="J60" s="247">
        <f t="shared" si="21"/>
        <v>1.2303262896630591E-3</v>
      </c>
      <c r="K60" s="215">
        <f t="shared" si="22"/>
        <v>7.1544637955390459E-4</v>
      </c>
      <c r="L60" s="52">
        <f t="shared" si="26"/>
        <v>-0.29819528906518922</v>
      </c>
      <c r="N60" s="27">
        <f t="shared" ref="N60" si="45">(H60/B60)*10</f>
        <v>1.7256038920631325</v>
      </c>
      <c r="O60" s="152">
        <f t="shared" ref="O60" si="46">(I60/C60)*10</f>
        <v>2.2295995417382701</v>
      </c>
      <c r="P60" s="52">
        <f>(O60-N60)/N60</f>
        <v>0.29206914286253743</v>
      </c>
    </row>
    <row r="61" spans="1:16" ht="20.100000000000001" customHeight="1" thickBot="1" x14ac:dyDescent="0.3">
      <c r="A61" s="8" t="s">
        <v>17</v>
      </c>
      <c r="B61" s="19">
        <f>B62-SUM(B39:B60)</f>
        <v>289.37000000005355</v>
      </c>
      <c r="C61" s="140">
        <f>C62-SUM(C39:C60)</f>
        <v>193.43000000005122</v>
      </c>
      <c r="D61" s="247">
        <f t="shared" si="19"/>
        <v>8.1421348825680146E-4</v>
      </c>
      <c r="E61" s="215">
        <f t="shared" si="20"/>
        <v>3.7117997698283314E-4</v>
      </c>
      <c r="F61" s="52">
        <f t="shared" si="25"/>
        <v>-0.33154784531908826</v>
      </c>
      <c r="H61" s="196">
        <f>H62-SUM(H39:H60)</f>
        <v>101.92999999999302</v>
      </c>
      <c r="I61" s="142">
        <f>I62-SUM(I39:I60)</f>
        <v>69.314999999987776</v>
      </c>
      <c r="J61" s="247">
        <f t="shared" si="21"/>
        <v>2.0556191700189653E-3</v>
      </c>
      <c r="K61" s="215">
        <f t="shared" si="22"/>
        <v>1.1582661636989407E-3</v>
      </c>
      <c r="L61" s="52">
        <f t="shared" si="26"/>
        <v>-0.31997449229870967</v>
      </c>
      <c r="N61" s="27">
        <f t="shared" si="23"/>
        <v>3.5224798700616566</v>
      </c>
      <c r="O61" s="152">
        <f t="shared" si="24"/>
        <v>3.5834668872444513</v>
      </c>
      <c r="P61" s="52">
        <f t="shared" si="8"/>
        <v>1.7313659533199018E-2</v>
      </c>
    </row>
    <row r="62" spans="1:16" ht="26.25" customHeight="1" thickBot="1" x14ac:dyDescent="0.3">
      <c r="A62" s="12" t="s">
        <v>18</v>
      </c>
      <c r="B62" s="17">
        <v>355398.19000000006</v>
      </c>
      <c r="C62" s="145">
        <v>521121.8600000001</v>
      </c>
      <c r="D62" s="253">
        <f>SUM(D39:D61)</f>
        <v>1.0000000000000002</v>
      </c>
      <c r="E62" s="254">
        <f>SUM(E39:E61)</f>
        <v>1</v>
      </c>
      <c r="F62" s="57">
        <f t="shared" si="25"/>
        <v>0.46630420374397519</v>
      </c>
      <c r="G62" s="1"/>
      <c r="H62" s="17">
        <v>49586.032999999996</v>
      </c>
      <c r="I62" s="145">
        <v>59843.757999999987</v>
      </c>
      <c r="J62" s="253">
        <f>SUM(J39:J61)</f>
        <v>0.99999999999999978</v>
      </c>
      <c r="K62" s="254">
        <f>SUM(K39:K61)</f>
        <v>0.99999999999999978</v>
      </c>
      <c r="L62" s="57">
        <f t="shared" si="26"/>
        <v>0.20686722408303951</v>
      </c>
      <c r="M62" s="1"/>
      <c r="N62" s="29">
        <f t="shared" si="23"/>
        <v>1.3952246914932231</v>
      </c>
      <c r="O62" s="146">
        <f t="shared" si="24"/>
        <v>1.148363993020749</v>
      </c>
      <c r="P62" s="57">
        <f t="shared" si="8"/>
        <v>-0.17693257579055194</v>
      </c>
    </row>
    <row r="64" spans="1:16" ht="15.75" thickBot="1" x14ac:dyDescent="0.3"/>
    <row r="65" spans="1:16" x14ac:dyDescent="0.25">
      <c r="A65" s="373" t="s">
        <v>15</v>
      </c>
      <c r="B65" s="367" t="s">
        <v>1</v>
      </c>
      <c r="C65" s="359"/>
      <c r="D65" s="367" t="s">
        <v>104</v>
      </c>
      <c r="E65" s="359"/>
      <c r="F65" s="130" t="s">
        <v>0</v>
      </c>
      <c r="H65" s="376" t="s">
        <v>19</v>
      </c>
      <c r="I65" s="377"/>
      <c r="J65" s="367" t="s">
        <v>104</v>
      </c>
      <c r="K65" s="360"/>
      <c r="L65" s="130" t="s">
        <v>0</v>
      </c>
      <c r="N65" s="358" t="s">
        <v>22</v>
      </c>
      <c r="O65" s="359"/>
      <c r="P65" s="130" t="s">
        <v>0</v>
      </c>
    </row>
    <row r="66" spans="1:16" x14ac:dyDescent="0.25">
      <c r="A66" s="374"/>
      <c r="B66" s="368" t="str">
        <f>B5</f>
        <v>jan-nov</v>
      </c>
      <c r="C66" s="362"/>
      <c r="D66" s="368" t="str">
        <f>B5</f>
        <v>jan-nov</v>
      </c>
      <c r="E66" s="362"/>
      <c r="F66" s="131" t="str">
        <f>F37</f>
        <v>2024/2023</v>
      </c>
      <c r="H66" s="356" t="str">
        <f>B5</f>
        <v>jan-nov</v>
      </c>
      <c r="I66" s="362"/>
      <c r="J66" s="368" t="str">
        <f>B5</f>
        <v>jan-nov</v>
      </c>
      <c r="K66" s="357"/>
      <c r="L66" s="131" t="str">
        <f>L37</f>
        <v>2024/2023</v>
      </c>
      <c r="N66" s="356" t="str">
        <f>B5</f>
        <v>jan-nov</v>
      </c>
      <c r="O66" s="357"/>
      <c r="P66" s="131" t="str">
        <f>P37</f>
        <v>2024/2023</v>
      </c>
    </row>
    <row r="67" spans="1:16" ht="19.5" customHeight="1" thickBot="1" x14ac:dyDescent="0.3">
      <c r="A67" s="375"/>
      <c r="B67" s="99">
        <f>B6</f>
        <v>2023</v>
      </c>
      <c r="C67" s="134">
        <f>C6</f>
        <v>2024</v>
      </c>
      <c r="D67" s="99">
        <f>B6</f>
        <v>2023</v>
      </c>
      <c r="E67" s="134">
        <f>C6</f>
        <v>2024</v>
      </c>
      <c r="F67" s="132" t="s">
        <v>1</v>
      </c>
      <c r="H67" s="25">
        <f>B6</f>
        <v>2023</v>
      </c>
      <c r="I67" s="134">
        <f>C6</f>
        <v>2024</v>
      </c>
      <c r="J67" s="99">
        <f>B6</f>
        <v>2023</v>
      </c>
      <c r="K67" s="134">
        <f>C6</f>
        <v>2024</v>
      </c>
      <c r="L67" s="259">
        <v>1000</v>
      </c>
      <c r="N67" s="25">
        <f>B6</f>
        <v>2023</v>
      </c>
      <c r="O67" s="134">
        <f>C6</f>
        <v>2024</v>
      </c>
      <c r="P67" s="132"/>
    </row>
    <row r="68" spans="1:16" ht="20.100000000000001" customHeight="1" x14ac:dyDescent="0.25">
      <c r="A68" s="38" t="s">
        <v>168</v>
      </c>
      <c r="B68" s="39">
        <v>293156.70000000007</v>
      </c>
      <c r="C68" s="147">
        <v>307977.45</v>
      </c>
      <c r="D68" s="247">
        <f>B68/$B$96</f>
        <v>0.42947494090404637</v>
      </c>
      <c r="E68" s="246">
        <f>C68/$C$96</f>
        <v>0.44375833134419945</v>
      </c>
      <c r="F68" s="61">
        <f t="shared" ref="F68:F87" si="47">(C68-B68)/B68</f>
        <v>5.0555726681327559E-2</v>
      </c>
      <c r="H68" s="19">
        <v>29205.769000000008</v>
      </c>
      <c r="I68" s="147">
        <v>28040.890999999989</v>
      </c>
      <c r="J68" s="245">
        <f>H68/$H$96</f>
        <v>0.33086204416357862</v>
      </c>
      <c r="K68" s="246">
        <f>I68/$I$96</f>
        <v>0.3103510072357632</v>
      </c>
      <c r="L68" s="61">
        <f t="shared" ref="L68:L85" si="48">(I68-H68)/H68</f>
        <v>-3.9885202132497126E-2</v>
      </c>
      <c r="N68" s="41">
        <f t="shared" ref="N68:N78" si="49">(H68/B68)*10</f>
        <v>0.99625111757636786</v>
      </c>
      <c r="O68" s="149">
        <f t="shared" ref="O68:O78" si="50">(I68/C68)*10</f>
        <v>0.91048519948457218</v>
      </c>
      <c r="P68" s="61">
        <f t="shared" si="8"/>
        <v>-8.6088654334905951E-2</v>
      </c>
    </row>
    <row r="69" spans="1:16" ht="20.100000000000001" customHeight="1" x14ac:dyDescent="0.25">
      <c r="A69" s="38" t="s">
        <v>163</v>
      </c>
      <c r="B69" s="19">
        <v>56752.729999999981</v>
      </c>
      <c r="C69" s="140">
        <v>62625.599999999977</v>
      </c>
      <c r="D69" s="247">
        <f t="shared" ref="D69:D95" si="51">B69/$B$96</f>
        <v>8.3142822125140875E-2</v>
      </c>
      <c r="E69" s="215">
        <f t="shared" ref="E69:E95" si="52">C69/$C$96</f>
        <v>9.0235930440456885E-2</v>
      </c>
      <c r="F69" s="52">
        <f t="shared" si="47"/>
        <v>0.10348171797198122</v>
      </c>
      <c r="H69" s="19">
        <v>10371.517000000003</v>
      </c>
      <c r="I69" s="140">
        <v>11853.072999999999</v>
      </c>
      <c r="J69" s="214">
        <f t="shared" ref="J69:J96" si="53">H69/$H$96</f>
        <v>0.11749532483453207</v>
      </c>
      <c r="K69" s="215">
        <f t="shared" ref="K69:K96" si="54">I69/$I$96</f>
        <v>0.13118745564786191</v>
      </c>
      <c r="L69" s="52">
        <f t="shared" si="48"/>
        <v>0.14284853411511494</v>
      </c>
      <c r="N69" s="40">
        <f t="shared" si="49"/>
        <v>1.8274921752662834</v>
      </c>
      <c r="O69" s="143">
        <f t="shared" si="50"/>
        <v>1.8926881339260626</v>
      </c>
      <c r="P69" s="52">
        <f t="shared" si="8"/>
        <v>3.5675095927718295E-2</v>
      </c>
    </row>
    <row r="70" spans="1:16" ht="20.100000000000001" customHeight="1" x14ac:dyDescent="0.25">
      <c r="A70" s="38" t="s">
        <v>161</v>
      </c>
      <c r="B70" s="19">
        <v>26711.670000000002</v>
      </c>
      <c r="C70" s="140">
        <v>26629.609999999993</v>
      </c>
      <c r="D70" s="247">
        <f t="shared" si="51"/>
        <v>3.9132630755832586E-2</v>
      </c>
      <c r="E70" s="215">
        <f t="shared" si="52"/>
        <v>3.8370053709928451E-2</v>
      </c>
      <c r="F70" s="52">
        <f t="shared" si="47"/>
        <v>-3.0720655054516837E-3</v>
      </c>
      <c r="H70" s="19">
        <v>7611.7429999999986</v>
      </c>
      <c r="I70" s="140">
        <v>8174.530999999999</v>
      </c>
      <c r="J70" s="214">
        <f t="shared" si="53"/>
        <v>8.623080079239856E-2</v>
      </c>
      <c r="K70" s="215">
        <f t="shared" si="54"/>
        <v>9.0474084062805687E-2</v>
      </c>
      <c r="L70" s="52">
        <f t="shared" si="48"/>
        <v>7.3936810530781258E-2</v>
      </c>
      <c r="N70" s="40">
        <f t="shared" si="49"/>
        <v>2.8495945779503855</v>
      </c>
      <c r="O70" s="143">
        <f t="shared" si="50"/>
        <v>3.0697148775366974</v>
      </c>
      <c r="P70" s="52">
        <f t="shared" si="8"/>
        <v>7.7246181365433653E-2</v>
      </c>
    </row>
    <row r="71" spans="1:16" ht="20.100000000000001" customHeight="1" x14ac:dyDescent="0.25">
      <c r="A71" s="38" t="s">
        <v>164</v>
      </c>
      <c r="B71" s="19">
        <v>31755.930000000008</v>
      </c>
      <c r="C71" s="140">
        <v>30632.95</v>
      </c>
      <c r="D71" s="247">
        <f t="shared" si="51"/>
        <v>4.652247811529818E-2</v>
      </c>
      <c r="E71" s="215">
        <f t="shared" si="52"/>
        <v>4.413838343083331E-2</v>
      </c>
      <c r="F71" s="52">
        <f t="shared" si="47"/>
        <v>-3.5362844042042117E-2</v>
      </c>
      <c r="H71" s="19">
        <v>6439.7090000000035</v>
      </c>
      <c r="I71" s="140">
        <v>6433.121000000001</v>
      </c>
      <c r="J71" s="214">
        <f t="shared" si="53"/>
        <v>7.2953233436811593E-2</v>
      </c>
      <c r="K71" s="215">
        <f t="shared" si="54"/>
        <v>7.1200504364128128E-2</v>
      </c>
      <c r="L71" s="52">
        <f t="shared" si="48"/>
        <v>-1.0230275933279691E-3</v>
      </c>
      <c r="N71" s="40">
        <f t="shared" si="49"/>
        <v>2.0278760533859352</v>
      </c>
      <c r="O71" s="143">
        <f t="shared" si="50"/>
        <v>2.1000657788427173</v>
      </c>
      <c r="P71" s="52">
        <f t="shared" si="8"/>
        <v>3.5598687274918599E-2</v>
      </c>
    </row>
    <row r="72" spans="1:16" ht="20.100000000000001" customHeight="1" x14ac:dyDescent="0.25">
      <c r="A72" s="38" t="s">
        <v>182</v>
      </c>
      <c r="B72" s="19">
        <v>94516.689999999988</v>
      </c>
      <c r="C72" s="140">
        <v>85435.139999999956</v>
      </c>
      <c r="D72" s="247">
        <f t="shared" si="51"/>
        <v>0.13846707188406765</v>
      </c>
      <c r="E72" s="215">
        <f t="shared" si="52"/>
        <v>0.12310172437806095</v>
      </c>
      <c r="F72" s="52">
        <f t="shared" si="47"/>
        <v>-9.6084088429250258E-2</v>
      </c>
      <c r="H72" s="19">
        <v>6636.0970000000016</v>
      </c>
      <c r="I72" s="140">
        <v>6346.9060000000018</v>
      </c>
      <c r="J72" s="214">
        <f t="shared" si="53"/>
        <v>7.5178045087180942E-2</v>
      </c>
      <c r="K72" s="215">
        <f t="shared" si="54"/>
        <v>7.0246293883126254E-2</v>
      </c>
      <c r="L72" s="52">
        <f t="shared" si="48"/>
        <v>-4.3578476927024989E-2</v>
      </c>
      <c r="N72" s="40">
        <f t="shared" si="49"/>
        <v>0.70210848475544396</v>
      </c>
      <c r="O72" s="143">
        <f t="shared" si="50"/>
        <v>0.7428917422035014</v>
      </c>
      <c r="P72" s="52">
        <f t="shared" ref="P72:P78" si="55">(O72-N72)/N72</f>
        <v>5.8086831783927137E-2</v>
      </c>
    </row>
    <row r="73" spans="1:16" ht="20.100000000000001" customHeight="1" x14ac:dyDescent="0.25">
      <c r="A73" s="38" t="s">
        <v>172</v>
      </c>
      <c r="B73" s="19">
        <v>32362.489999999998</v>
      </c>
      <c r="C73" s="140">
        <v>27396.190000000002</v>
      </c>
      <c r="D73" s="247">
        <f t="shared" si="51"/>
        <v>4.7411089292033193E-2</v>
      </c>
      <c r="E73" s="215">
        <f t="shared" si="52"/>
        <v>3.9474602960666905E-2</v>
      </c>
      <c r="F73" s="52">
        <f t="shared" si="47"/>
        <v>-0.15345852559552728</v>
      </c>
      <c r="H73" s="19">
        <v>6194.1570000000002</v>
      </c>
      <c r="I73" s="140">
        <v>5304.4679999999989</v>
      </c>
      <c r="J73" s="214">
        <f t="shared" si="53"/>
        <v>7.0171459854049351E-2</v>
      </c>
      <c r="K73" s="215">
        <f t="shared" si="54"/>
        <v>5.8708797329224474E-2</v>
      </c>
      <c r="L73" s="52">
        <f t="shared" si="48"/>
        <v>-0.14363358888061784</v>
      </c>
      <c r="N73" s="40">
        <f t="shared" si="49"/>
        <v>1.9139927119328581</v>
      </c>
      <c r="O73" s="143">
        <f t="shared" si="50"/>
        <v>1.9362064579052776</v>
      </c>
      <c r="P73" s="52">
        <f t="shared" si="55"/>
        <v>1.1605972078120785E-2</v>
      </c>
    </row>
    <row r="74" spans="1:16" ht="20.100000000000001" customHeight="1" x14ac:dyDescent="0.25">
      <c r="A74" s="38" t="s">
        <v>166</v>
      </c>
      <c r="B74" s="19">
        <v>13627.690000000002</v>
      </c>
      <c r="C74" s="140">
        <v>12781.080000000004</v>
      </c>
      <c r="D74" s="247">
        <f t="shared" si="51"/>
        <v>1.9964583301042286E-2</v>
      </c>
      <c r="E74" s="215">
        <f t="shared" si="52"/>
        <v>1.8415993552699142E-2</v>
      </c>
      <c r="F74" s="52">
        <f t="shared" si="47"/>
        <v>-6.2124248496993884E-2</v>
      </c>
      <c r="H74" s="19">
        <v>2929.652</v>
      </c>
      <c r="I74" s="140">
        <v>2786.8610000000003</v>
      </c>
      <c r="J74" s="214">
        <f t="shared" si="53"/>
        <v>3.3189013081898859E-2</v>
      </c>
      <c r="K74" s="215">
        <f t="shared" si="54"/>
        <v>3.0844423537613935E-2</v>
      </c>
      <c r="L74" s="52">
        <f t="shared" si="48"/>
        <v>-4.8739918597840194E-2</v>
      </c>
      <c r="N74" s="40">
        <f t="shared" si="49"/>
        <v>2.1497788693461617</v>
      </c>
      <c r="O74" s="143">
        <f t="shared" si="50"/>
        <v>2.1804581459469774</v>
      </c>
      <c r="P74" s="52">
        <f t="shared" si="55"/>
        <v>1.4270898759995054E-2</v>
      </c>
    </row>
    <row r="75" spans="1:16" ht="20.100000000000001" customHeight="1" x14ac:dyDescent="0.25">
      <c r="A75" s="38" t="s">
        <v>199</v>
      </c>
      <c r="B75" s="19">
        <v>18883.840000000004</v>
      </c>
      <c r="C75" s="140">
        <v>25644.399999999994</v>
      </c>
      <c r="D75" s="247">
        <f t="shared" si="51"/>
        <v>2.7664849781845229E-2</v>
      </c>
      <c r="E75" s="215">
        <f t="shared" si="52"/>
        <v>3.6950485018702461E-2</v>
      </c>
      <c r="F75" s="52">
        <f t="shared" si="47"/>
        <v>0.35800769335050442</v>
      </c>
      <c r="H75" s="19">
        <v>1836.3880000000006</v>
      </c>
      <c r="I75" s="140">
        <v>2465.2950000000001</v>
      </c>
      <c r="J75" s="214">
        <f t="shared" si="53"/>
        <v>2.080380378128259E-2</v>
      </c>
      <c r="K75" s="215">
        <f t="shared" si="54"/>
        <v>2.7285394974906153E-2</v>
      </c>
      <c r="L75" s="52">
        <f t="shared" si="48"/>
        <v>0.34246956525527245</v>
      </c>
      <c r="N75" s="40">
        <f t="shared" si="49"/>
        <v>0.97246534603131585</v>
      </c>
      <c r="O75" s="143">
        <f t="shared" si="50"/>
        <v>0.96133853784841938</v>
      </c>
      <c r="P75" s="52">
        <f t="shared" si="55"/>
        <v>-1.1441855720931933E-2</v>
      </c>
    </row>
    <row r="76" spans="1:16" ht="20.100000000000001" customHeight="1" x14ac:dyDescent="0.25">
      <c r="A76" s="38" t="s">
        <v>197</v>
      </c>
      <c r="B76" s="19">
        <v>8491.1600000000017</v>
      </c>
      <c r="C76" s="140">
        <v>8234.6399999999976</v>
      </c>
      <c r="D76" s="247">
        <f t="shared" si="51"/>
        <v>1.243956027341965E-2</v>
      </c>
      <c r="E76" s="215">
        <f t="shared" si="52"/>
        <v>1.1865122286129057E-2</v>
      </c>
      <c r="F76" s="52">
        <f t="shared" si="47"/>
        <v>-3.021024218128077E-2</v>
      </c>
      <c r="H76" s="19">
        <v>1618.9039999999993</v>
      </c>
      <c r="I76" s="140">
        <v>1628.952</v>
      </c>
      <c r="J76" s="214">
        <f t="shared" si="53"/>
        <v>1.8340002851648718E-2</v>
      </c>
      <c r="K76" s="215">
        <f t="shared" si="54"/>
        <v>1.8028916910618538E-2</v>
      </c>
      <c r="L76" s="52">
        <f t="shared" si="48"/>
        <v>6.2066682150397354E-3</v>
      </c>
      <c r="N76" s="40">
        <f t="shared" si="49"/>
        <v>1.9065757799876564</v>
      </c>
      <c r="O76" s="143">
        <f t="shared" si="50"/>
        <v>1.9781702660954217</v>
      </c>
      <c r="P76" s="52">
        <f t="shared" si="55"/>
        <v>3.7551345642410722E-2</v>
      </c>
    </row>
    <row r="77" spans="1:16" ht="20.100000000000001" customHeight="1" x14ac:dyDescent="0.25">
      <c r="A77" s="38" t="s">
        <v>171</v>
      </c>
      <c r="B77" s="19">
        <v>2595.62</v>
      </c>
      <c r="C77" s="140">
        <v>8976.8799999999974</v>
      </c>
      <c r="D77" s="247">
        <f t="shared" si="51"/>
        <v>3.8025866238409717E-3</v>
      </c>
      <c r="E77" s="215">
        <f t="shared" si="52"/>
        <v>1.2934600534802519E-2</v>
      </c>
      <c r="F77" s="52">
        <f t="shared" si="47"/>
        <v>2.4584723495735115</v>
      </c>
      <c r="H77" s="19">
        <v>454.584</v>
      </c>
      <c r="I77" s="140">
        <v>1329.9399999999998</v>
      </c>
      <c r="J77" s="214">
        <f t="shared" si="53"/>
        <v>5.1498247309994197E-3</v>
      </c>
      <c r="K77" s="215">
        <f t="shared" si="54"/>
        <v>1.4719511536317837E-2</v>
      </c>
      <c r="L77" s="52">
        <f t="shared" si="48"/>
        <v>1.9256199074318492</v>
      </c>
      <c r="N77" s="40">
        <f t="shared" si="49"/>
        <v>1.7513503517464035</v>
      </c>
      <c r="O77" s="143">
        <f t="shared" si="50"/>
        <v>1.481516963577546</v>
      </c>
      <c r="P77" s="52">
        <f t="shared" si="55"/>
        <v>-0.1540716213062602</v>
      </c>
    </row>
    <row r="78" spans="1:16" ht="20.100000000000001" customHeight="1" x14ac:dyDescent="0.25">
      <c r="A78" s="38" t="s">
        <v>205</v>
      </c>
      <c r="B78" s="19">
        <v>37276.859999999993</v>
      </c>
      <c r="C78" s="140">
        <v>30145.889999999989</v>
      </c>
      <c r="D78" s="247">
        <f t="shared" si="51"/>
        <v>5.4610647635167146E-2</v>
      </c>
      <c r="E78" s="215">
        <f t="shared" si="52"/>
        <v>4.3436588760916696E-2</v>
      </c>
      <c r="F78" s="52">
        <f t="shared" si="47"/>
        <v>-0.19129749662391107</v>
      </c>
      <c r="H78" s="19">
        <v>1270.1020000000003</v>
      </c>
      <c r="I78" s="140">
        <v>1129.7860000000003</v>
      </c>
      <c r="J78" s="214">
        <f t="shared" si="53"/>
        <v>1.4388545770400689E-2</v>
      </c>
      <c r="K78" s="215">
        <f t="shared" si="54"/>
        <v>1.2504246853670384E-2</v>
      </c>
      <c r="L78" s="52">
        <f t="shared" si="48"/>
        <v>-0.11047616648111726</v>
      </c>
      <c r="N78" s="40">
        <f t="shared" si="49"/>
        <v>0.34072129465840217</v>
      </c>
      <c r="O78" s="143">
        <f t="shared" si="50"/>
        <v>0.37477281314301902</v>
      </c>
      <c r="P78" s="52">
        <f t="shared" si="55"/>
        <v>9.9939507798466096E-2</v>
      </c>
    </row>
    <row r="79" spans="1:16" ht="20.100000000000001" customHeight="1" x14ac:dyDescent="0.25">
      <c r="A79" s="38" t="s">
        <v>198</v>
      </c>
      <c r="B79" s="19">
        <v>2867.6699999999996</v>
      </c>
      <c r="C79" s="140">
        <v>3980.66</v>
      </c>
      <c r="D79" s="247">
        <f t="shared" si="51"/>
        <v>4.2011402222166721E-3</v>
      </c>
      <c r="E79" s="215">
        <f t="shared" si="52"/>
        <v>5.7356505784712511E-3</v>
      </c>
      <c r="F79" s="52">
        <f t="shared" si="47"/>
        <v>0.3881164848117114</v>
      </c>
      <c r="H79" s="19">
        <v>727.73100000000011</v>
      </c>
      <c r="I79" s="140">
        <v>1007.1300000000001</v>
      </c>
      <c r="J79" s="214">
        <f t="shared" si="53"/>
        <v>8.2442125136717066E-3</v>
      </c>
      <c r="K79" s="215">
        <f t="shared" si="54"/>
        <v>1.1146714628909414E-2</v>
      </c>
      <c r="L79" s="52">
        <f t="shared" si="48"/>
        <v>0.38393170003751381</v>
      </c>
      <c r="N79" s="40">
        <f t="shared" ref="N79:N83" si="56">(H79/B79)*10</f>
        <v>2.537708313718106</v>
      </c>
      <c r="O79" s="143">
        <f t="shared" ref="O79:O83" si="57">(I79/C79)*10</f>
        <v>2.5300578296061458</v>
      </c>
      <c r="P79" s="52">
        <f t="shared" ref="P79:P83" si="58">(O79-N79)/N79</f>
        <v>-3.0147216173757878E-3</v>
      </c>
    </row>
    <row r="80" spans="1:16" ht="20.100000000000001" customHeight="1" x14ac:dyDescent="0.25">
      <c r="A80" s="38" t="s">
        <v>206</v>
      </c>
      <c r="B80" s="19">
        <v>1096.0999999999999</v>
      </c>
      <c r="C80" s="140">
        <v>2327.2399999999998</v>
      </c>
      <c r="D80" s="247">
        <f t="shared" si="51"/>
        <v>1.6057879036192081E-3</v>
      </c>
      <c r="E80" s="215">
        <f t="shared" si="52"/>
        <v>3.353271932855716E-3</v>
      </c>
      <c r="F80" s="52">
        <f t="shared" si="47"/>
        <v>1.1232004379162486</v>
      </c>
      <c r="H80" s="19">
        <v>451.02199999999993</v>
      </c>
      <c r="I80" s="140">
        <v>941.47199999999998</v>
      </c>
      <c r="J80" s="214">
        <f t="shared" si="53"/>
        <v>5.1094720663833739E-3</v>
      </c>
      <c r="K80" s="215">
        <f t="shared" si="54"/>
        <v>1.0420024937305615E-2</v>
      </c>
      <c r="L80" s="52">
        <f t="shared" si="48"/>
        <v>1.0874192389728219</v>
      </c>
      <c r="N80" s="40">
        <f t="shared" si="56"/>
        <v>4.1147887966426415</v>
      </c>
      <c r="O80" s="143">
        <f t="shared" si="57"/>
        <v>4.0454443890617213</v>
      </c>
      <c r="P80" s="52">
        <f t="shared" si="58"/>
        <v>-1.6852482838851907E-2</v>
      </c>
    </row>
    <row r="81" spans="1:16" ht="20.100000000000001" customHeight="1" x14ac:dyDescent="0.25">
      <c r="A81" s="38" t="s">
        <v>184</v>
      </c>
      <c r="B81" s="19">
        <v>5502.44</v>
      </c>
      <c r="C81" s="140">
        <v>4355.4399999999996</v>
      </c>
      <c r="D81" s="247">
        <f t="shared" si="51"/>
        <v>8.0610816461914748E-3</v>
      </c>
      <c r="E81" s="215">
        <f t="shared" si="52"/>
        <v>6.2756633210313932E-3</v>
      </c>
      <c r="F81" s="52">
        <f t="shared" si="47"/>
        <v>-0.20845297722464945</v>
      </c>
      <c r="H81" s="19">
        <v>1156.9059999999999</v>
      </c>
      <c r="I81" s="140">
        <v>892.76899999999978</v>
      </c>
      <c r="J81" s="214">
        <f t="shared" si="53"/>
        <v>1.3106187481833091E-2</v>
      </c>
      <c r="K81" s="215">
        <f t="shared" si="54"/>
        <v>9.8809898151547716E-3</v>
      </c>
      <c r="L81" s="52">
        <f t="shared" si="48"/>
        <v>-0.22831327696459366</v>
      </c>
      <c r="N81" s="40">
        <f t="shared" si="56"/>
        <v>2.1025326945864018</v>
      </c>
      <c r="O81" s="143">
        <f t="shared" si="57"/>
        <v>2.0497791267931595</v>
      </c>
      <c r="P81" s="52">
        <f t="shared" si="58"/>
        <v>-2.509048631161459E-2</v>
      </c>
    </row>
    <row r="82" spans="1:16" ht="20.100000000000001" customHeight="1" x14ac:dyDescent="0.25">
      <c r="A82" s="38" t="s">
        <v>217</v>
      </c>
      <c r="B82" s="19">
        <v>2617.4700000000003</v>
      </c>
      <c r="C82" s="140">
        <v>2972.42</v>
      </c>
      <c r="D82" s="247">
        <f t="shared" si="51"/>
        <v>3.834596901821156E-3</v>
      </c>
      <c r="E82" s="215">
        <f t="shared" si="52"/>
        <v>4.2828984370580549E-3</v>
      </c>
      <c r="F82" s="52">
        <f t="shared" si="47"/>
        <v>0.13560804899387569</v>
      </c>
      <c r="H82" s="19">
        <v>658.67199999999991</v>
      </c>
      <c r="I82" s="140">
        <v>809.25900000000013</v>
      </c>
      <c r="J82" s="214">
        <f t="shared" si="53"/>
        <v>7.4618670151541831E-3</v>
      </c>
      <c r="K82" s="215">
        <f t="shared" si="54"/>
        <v>8.9567177364159589E-3</v>
      </c>
      <c r="L82" s="52">
        <f t="shared" si="48"/>
        <v>0.22862213666286138</v>
      </c>
      <c r="N82" s="40">
        <f t="shared" si="56"/>
        <v>2.5164452696688016</v>
      </c>
      <c r="O82" s="143">
        <f t="shared" si="57"/>
        <v>2.7225593960476653</v>
      </c>
      <c r="P82" s="52">
        <f t="shared" si="58"/>
        <v>8.1906858401888133E-2</v>
      </c>
    </row>
    <row r="83" spans="1:16" ht="20.100000000000001" customHeight="1" x14ac:dyDescent="0.25">
      <c r="A83" s="38" t="s">
        <v>216</v>
      </c>
      <c r="B83" s="19">
        <v>1210.3500000000001</v>
      </c>
      <c r="C83" s="140">
        <v>2912.6700000000005</v>
      </c>
      <c r="D83" s="247">
        <f t="shared" si="51"/>
        <v>1.7731642999229166E-3</v>
      </c>
      <c r="E83" s="215">
        <f t="shared" si="52"/>
        <v>4.1968058991212172E-3</v>
      </c>
      <c r="F83" s="52">
        <f t="shared" si="47"/>
        <v>1.4064692031230637</v>
      </c>
      <c r="H83" s="19">
        <v>335.495</v>
      </c>
      <c r="I83" s="140">
        <v>770.04900000000021</v>
      </c>
      <c r="J83" s="214">
        <f t="shared" si="53"/>
        <v>3.8007066859516618E-3</v>
      </c>
      <c r="K83" s="215">
        <f t="shared" si="54"/>
        <v>8.5227492511166063E-3</v>
      </c>
      <c r="L83" s="52">
        <f t="shared" si="48"/>
        <v>1.2952622244742849</v>
      </c>
      <c r="N83" s="40">
        <f t="shared" si="56"/>
        <v>2.7718841657371835</v>
      </c>
      <c r="O83" s="143">
        <f t="shared" si="57"/>
        <v>2.6437907486944972</v>
      </c>
      <c r="P83" s="52">
        <f t="shared" si="58"/>
        <v>-4.6211677466911717E-2</v>
      </c>
    </row>
    <row r="84" spans="1:16" ht="20.100000000000001" customHeight="1" x14ac:dyDescent="0.25">
      <c r="A84" s="38" t="s">
        <v>196</v>
      </c>
      <c r="B84" s="19">
        <v>5261.32</v>
      </c>
      <c r="C84" s="140">
        <v>5987.8399999999992</v>
      </c>
      <c r="D84" s="247">
        <f t="shared" si="51"/>
        <v>7.7078405374234214E-3</v>
      </c>
      <c r="E84" s="215">
        <f t="shared" si="52"/>
        <v>8.6277546838447131E-3</v>
      </c>
      <c r="F84" s="52">
        <f t="shared" si="47"/>
        <v>0.13808701998737952</v>
      </c>
      <c r="H84" s="19">
        <v>677.30199999999991</v>
      </c>
      <c r="I84" s="140">
        <v>747.15499999999986</v>
      </c>
      <c r="J84" s="214">
        <f t="shared" si="53"/>
        <v>7.6729198342998621E-3</v>
      </c>
      <c r="K84" s="215">
        <f t="shared" si="54"/>
        <v>8.269363010299376E-3</v>
      </c>
      <c r="L84" s="52">
        <f t="shared" si="48"/>
        <v>0.10313420010571349</v>
      </c>
      <c r="N84" s="40">
        <f t="shared" ref="N84" si="59">(H84/B84)*10</f>
        <v>1.2873233333079912</v>
      </c>
      <c r="O84" s="143">
        <f t="shared" ref="O84" si="60">(I84/C84)*10</f>
        <v>1.2477871820222317</v>
      </c>
      <c r="P84" s="52">
        <f t="shared" ref="P84" si="61">(O84-N84)/N84</f>
        <v>-3.0711904509774388E-2</v>
      </c>
    </row>
    <row r="85" spans="1:16" ht="20.100000000000001" customHeight="1" x14ac:dyDescent="0.25">
      <c r="A85" s="38" t="s">
        <v>183</v>
      </c>
      <c r="B85" s="19">
        <v>2344.08</v>
      </c>
      <c r="C85" s="140">
        <v>3239</v>
      </c>
      <c r="D85" s="247">
        <f t="shared" si="51"/>
        <v>3.4340802017295076E-3</v>
      </c>
      <c r="E85" s="215">
        <f t="shared" si="52"/>
        <v>4.6670080397894784E-3</v>
      </c>
      <c r="F85" s="52">
        <f t="shared" si="47"/>
        <v>0.38177877888126688</v>
      </c>
      <c r="H85" s="19">
        <v>718.3399999999998</v>
      </c>
      <c r="I85" s="140">
        <v>724.52399999999989</v>
      </c>
      <c r="J85" s="214">
        <f t="shared" si="53"/>
        <v>8.137825126414748E-3</v>
      </c>
      <c r="K85" s="215">
        <f t="shared" si="54"/>
        <v>8.0188876011994103E-3</v>
      </c>
      <c r="L85" s="52">
        <f t="shared" si="48"/>
        <v>8.6087368098673109E-3</v>
      </c>
      <c r="N85" s="40">
        <f t="shared" ref="N85" si="62">(H85/B85)*10</f>
        <v>3.0644858537251278</v>
      </c>
      <c r="O85" s="143">
        <f t="shared" ref="O85" si="63">(I85/C85)*10</f>
        <v>2.2368755788823709</v>
      </c>
      <c r="P85" s="52">
        <f t="shared" ref="P85" si="64">(O85-N85)/N85</f>
        <v>-0.27006496826759063</v>
      </c>
    </row>
    <row r="86" spans="1:16" ht="20.100000000000001" customHeight="1" x14ac:dyDescent="0.25">
      <c r="A86" s="38" t="s">
        <v>202</v>
      </c>
      <c r="B86" s="19">
        <v>1416.57</v>
      </c>
      <c r="C86" s="140">
        <v>2727.6299999999997</v>
      </c>
      <c r="D86" s="247">
        <f t="shared" si="51"/>
        <v>2.0752768639995087E-3</v>
      </c>
      <c r="E86" s="215">
        <f t="shared" si="52"/>
        <v>3.9301855941867771E-3</v>
      </c>
      <c r="F86" s="52">
        <f t="shared" si="47"/>
        <v>0.92551727059022837</v>
      </c>
      <c r="H86" s="19">
        <v>262.09199999999998</v>
      </c>
      <c r="I86" s="140">
        <v>704.81499999999994</v>
      </c>
      <c r="J86" s="214">
        <f t="shared" si="53"/>
        <v>2.9691495155946971E-3</v>
      </c>
      <c r="K86" s="215">
        <f t="shared" si="54"/>
        <v>7.8007523072242783E-3</v>
      </c>
      <c r="L86" s="52">
        <f t="shared" ref="L86:L88" si="65">(I86-H86)/H86</f>
        <v>1.6891892923095706</v>
      </c>
      <c r="N86" s="40">
        <f t="shared" ref="N86" si="66">(H86/B86)*10</f>
        <v>1.8501874245536754</v>
      </c>
      <c r="O86" s="143">
        <f t="shared" ref="O86" si="67">(I86/C86)*10</f>
        <v>2.5839831648720684</v>
      </c>
      <c r="P86" s="52">
        <f t="shared" ref="P86" si="68">(O86-N86)/N86</f>
        <v>0.3966061657215123</v>
      </c>
    </row>
    <row r="87" spans="1:16" ht="20.100000000000001" customHeight="1" x14ac:dyDescent="0.25">
      <c r="A87" s="38" t="s">
        <v>185</v>
      </c>
      <c r="B87" s="19">
        <v>2414.3200000000002</v>
      </c>
      <c r="C87" s="140">
        <v>4086.95</v>
      </c>
      <c r="D87" s="247">
        <f t="shared" si="51"/>
        <v>3.5369818916758753E-3</v>
      </c>
      <c r="E87" s="215">
        <f t="shared" si="52"/>
        <v>5.8888016388445839E-3</v>
      </c>
      <c r="F87" s="52">
        <f t="shared" si="47"/>
        <v>0.69279548692799608</v>
      </c>
      <c r="H87" s="19">
        <v>448.18600000000004</v>
      </c>
      <c r="I87" s="140">
        <v>677.572</v>
      </c>
      <c r="J87" s="214">
        <f t="shared" si="53"/>
        <v>5.0773440043813817E-3</v>
      </c>
      <c r="K87" s="215">
        <f t="shared" si="54"/>
        <v>7.4992321989608189E-3</v>
      </c>
      <c r="L87" s="52">
        <f t="shared" si="65"/>
        <v>0.51180982895494265</v>
      </c>
      <c r="N87" s="40">
        <f t="shared" ref="N87:N88" si="69">(H87/B87)*10</f>
        <v>1.8563653533914313</v>
      </c>
      <c r="O87" s="143">
        <f t="shared" ref="O87:O88" si="70">(I87/C87)*10</f>
        <v>1.6578915817418858</v>
      </c>
      <c r="P87" s="52">
        <f t="shared" ref="P87:P88" si="71">(O87-N87)/N87</f>
        <v>-0.10691525312458011</v>
      </c>
    </row>
    <row r="88" spans="1:16" ht="20.100000000000001" customHeight="1" x14ac:dyDescent="0.25">
      <c r="A88" s="38" t="s">
        <v>177</v>
      </c>
      <c r="B88" s="19">
        <v>6884.9800000000005</v>
      </c>
      <c r="C88" s="140">
        <v>1918.97</v>
      </c>
      <c r="D88" s="247">
        <f t="shared" si="51"/>
        <v>1.0086504516613609E-2</v>
      </c>
      <c r="E88" s="215">
        <f t="shared" si="52"/>
        <v>2.765004142672064E-3</v>
      </c>
      <c r="F88" s="52">
        <f>(C88-B88)/B88</f>
        <v>-0.72128168854521002</v>
      </c>
      <c r="H88" s="19">
        <v>1750.4089999999999</v>
      </c>
      <c r="I88" s="140">
        <v>637.28399999999988</v>
      </c>
      <c r="J88" s="214">
        <f t="shared" si="53"/>
        <v>1.9829777461511981E-2</v>
      </c>
      <c r="K88" s="215">
        <f t="shared" si="54"/>
        <v>7.0533326239610632E-3</v>
      </c>
      <c r="L88" s="52">
        <f t="shared" si="65"/>
        <v>-0.63592280432744586</v>
      </c>
      <c r="N88" s="40">
        <f t="shared" si="69"/>
        <v>2.5423588739546084</v>
      </c>
      <c r="O88" s="143">
        <f t="shared" si="70"/>
        <v>3.3209690615277982</v>
      </c>
      <c r="P88" s="52">
        <f t="shared" si="71"/>
        <v>0.30625502778137342</v>
      </c>
    </row>
    <row r="89" spans="1:16" ht="20.100000000000001" customHeight="1" x14ac:dyDescent="0.25">
      <c r="A89" s="38" t="s">
        <v>204</v>
      </c>
      <c r="B89" s="19">
        <v>1073.42</v>
      </c>
      <c r="C89" s="140">
        <v>1831.1599999999999</v>
      </c>
      <c r="D89" s="247">
        <f t="shared" si="51"/>
        <v>1.5725616745761615E-3</v>
      </c>
      <c r="E89" s="215">
        <f t="shared" si="52"/>
        <v>2.6384805316890707E-3</v>
      </c>
      <c r="F89" s="52">
        <f t="shared" ref="F89:F95" si="72">(C89-B89)/B89</f>
        <v>0.70591194499822973</v>
      </c>
      <c r="H89" s="19">
        <v>240.05100000000004</v>
      </c>
      <c r="I89" s="140">
        <v>612.22400000000005</v>
      </c>
      <c r="J89" s="214">
        <f t="shared" si="53"/>
        <v>2.7194546585474675E-3</v>
      </c>
      <c r="K89" s="215">
        <f t="shared" si="54"/>
        <v>6.7759735257309755E-3</v>
      </c>
      <c r="L89" s="52">
        <f t="shared" ref="L89:L94" si="73">(I89-H89)/H89</f>
        <v>1.5503913751661103</v>
      </c>
      <c r="N89" s="40">
        <f t="shared" ref="N89:N93" si="74">(H89/B89)*10</f>
        <v>2.2363194276238567</v>
      </c>
      <c r="O89" s="143">
        <f t="shared" ref="O89:O93" si="75">(I89/C89)*10</f>
        <v>3.3433670460254703</v>
      </c>
      <c r="P89" s="52">
        <f t="shared" ref="P89:P93" si="76">(O89-N89)/N89</f>
        <v>0.49503107862273432</v>
      </c>
    </row>
    <row r="90" spans="1:16" ht="20.100000000000001" customHeight="1" x14ac:dyDescent="0.25">
      <c r="A90" s="38" t="s">
        <v>223</v>
      </c>
      <c r="B90" s="19">
        <v>1194.1099999999999</v>
      </c>
      <c r="C90" s="140">
        <v>1291.72</v>
      </c>
      <c r="D90" s="247">
        <f t="shared" si="51"/>
        <v>1.7493726791266604E-3</v>
      </c>
      <c r="E90" s="215">
        <f t="shared" si="52"/>
        <v>1.8612126042472567E-3</v>
      </c>
      <c r="F90" s="52">
        <f t="shared" si="72"/>
        <v>8.1742888008642531E-2</v>
      </c>
      <c r="H90" s="19">
        <v>353.41</v>
      </c>
      <c r="I90" s="140">
        <v>389.73399999999998</v>
      </c>
      <c r="J90" s="214">
        <f t="shared" si="53"/>
        <v>4.0036595176744117E-3</v>
      </c>
      <c r="K90" s="215">
        <f t="shared" si="54"/>
        <v>4.313498435339411E-3</v>
      </c>
      <c r="L90" s="52">
        <f t="shared" si="73"/>
        <v>0.10278147194476657</v>
      </c>
      <c r="N90" s="40">
        <f t="shared" si="74"/>
        <v>2.9596100861729662</v>
      </c>
      <c r="O90" s="143">
        <f t="shared" si="75"/>
        <v>3.0171709039110639</v>
      </c>
      <c r="P90" s="52">
        <f t="shared" si="76"/>
        <v>1.944878415133694E-2</v>
      </c>
    </row>
    <row r="91" spans="1:16" ht="20.100000000000001" customHeight="1" x14ac:dyDescent="0.25">
      <c r="A91" s="38" t="s">
        <v>224</v>
      </c>
      <c r="B91" s="19">
        <v>5675.5399999999991</v>
      </c>
      <c r="C91" s="140">
        <v>5921.2599999999993</v>
      </c>
      <c r="D91" s="247">
        <f t="shared" si="51"/>
        <v>8.3146733678559973E-3</v>
      </c>
      <c r="E91" s="215">
        <f t="shared" si="52"/>
        <v>8.5318209403160983E-3</v>
      </c>
      <c r="F91" s="52">
        <f t="shared" si="72"/>
        <v>4.3294558755642684E-2</v>
      </c>
      <c r="H91" s="19">
        <v>270.09000000000003</v>
      </c>
      <c r="I91" s="140">
        <v>360.51900000000001</v>
      </c>
      <c r="J91" s="214">
        <f t="shared" si="53"/>
        <v>3.0597560881941146E-3</v>
      </c>
      <c r="K91" s="215">
        <f t="shared" si="54"/>
        <v>3.9901526230971106E-3</v>
      </c>
      <c r="L91" s="52">
        <f t="shared" si="73"/>
        <v>0.33481061868266121</v>
      </c>
      <c r="N91" s="40">
        <f t="shared" si="74"/>
        <v>0.47588423304214234</v>
      </c>
      <c r="O91" s="143">
        <f t="shared" si="75"/>
        <v>0.60885520987087216</v>
      </c>
      <c r="P91" s="52">
        <f t="shared" si="76"/>
        <v>0.279418748502547</v>
      </c>
    </row>
    <row r="92" spans="1:16" ht="20.100000000000001" customHeight="1" x14ac:dyDescent="0.25">
      <c r="A92" s="38" t="s">
        <v>213</v>
      </c>
      <c r="B92" s="19">
        <v>245.89</v>
      </c>
      <c r="C92" s="140">
        <v>872.67000000000007</v>
      </c>
      <c r="D92" s="247">
        <f t="shared" si="51"/>
        <v>3.6022916487631334E-4</v>
      </c>
      <c r="E92" s="215">
        <f t="shared" si="52"/>
        <v>1.2574121352525731E-3</v>
      </c>
      <c r="F92" s="52">
        <f t="shared" si="72"/>
        <v>2.5490259872300629</v>
      </c>
      <c r="H92" s="19">
        <v>96.676000000000002</v>
      </c>
      <c r="I92" s="140">
        <v>357.76700000000011</v>
      </c>
      <c r="J92" s="214">
        <f t="shared" si="53"/>
        <v>1.0952089288098566E-3</v>
      </c>
      <c r="K92" s="215">
        <f t="shared" si="54"/>
        <v>3.9596940341773508E-3</v>
      </c>
      <c r="L92" s="52">
        <f t="shared" si="73"/>
        <v>2.7006806239397587</v>
      </c>
      <c r="N92" s="40">
        <f t="shared" si="74"/>
        <v>3.9316767660335925</v>
      </c>
      <c r="O92" s="143">
        <f t="shared" si="75"/>
        <v>4.0996825833361985</v>
      </c>
      <c r="P92" s="52">
        <f t="shared" si="76"/>
        <v>4.2731340163575021E-2</v>
      </c>
    </row>
    <row r="93" spans="1:16" ht="20.100000000000001" customHeight="1" x14ac:dyDescent="0.25">
      <c r="A93" s="38" t="s">
        <v>176</v>
      </c>
      <c r="B93" s="19">
        <v>256.64999999999992</v>
      </c>
      <c r="C93" s="140">
        <v>222.28999999999996</v>
      </c>
      <c r="D93" s="247">
        <f t="shared" si="51"/>
        <v>3.7599257865511326E-4</v>
      </c>
      <c r="E93" s="215">
        <f t="shared" si="52"/>
        <v>3.2029305871096109E-4</v>
      </c>
      <c r="F93" s="52">
        <f t="shared" si="72"/>
        <v>-0.13387882330021417</v>
      </c>
      <c r="H93" s="19">
        <v>387.1339999999999</v>
      </c>
      <c r="I93" s="140">
        <v>348.71300000000008</v>
      </c>
      <c r="J93" s="214">
        <f t="shared" si="53"/>
        <v>4.3857070363469211E-3</v>
      </c>
      <c r="K93" s="215">
        <f t="shared" si="54"/>
        <v>3.8594861620554338E-3</v>
      </c>
      <c r="L93" s="52">
        <f t="shared" si="73"/>
        <v>-9.9244705967442365E-2</v>
      </c>
      <c r="N93" s="40">
        <f t="shared" si="74"/>
        <v>15.084122345606858</v>
      </c>
      <c r="O93" s="143">
        <f t="shared" si="75"/>
        <v>15.687300373386124</v>
      </c>
      <c r="P93" s="52">
        <f t="shared" si="76"/>
        <v>3.9987611738971203E-2</v>
      </c>
    </row>
    <row r="94" spans="1:16" ht="20.100000000000001" customHeight="1" x14ac:dyDescent="0.25">
      <c r="A94" s="38" t="s">
        <v>225</v>
      </c>
      <c r="B94" s="19">
        <v>1250.3699999999999</v>
      </c>
      <c r="C94" s="140">
        <v>1996.46</v>
      </c>
      <c r="D94" s="247">
        <f t="shared" si="51"/>
        <v>1.8317936511708323E-3</v>
      </c>
      <c r="E94" s="215">
        <f t="shared" si="52"/>
        <v>2.8766578793201921E-3</v>
      </c>
      <c r="F94" s="52">
        <f t="shared" si="72"/>
        <v>0.5966953781680624</v>
      </c>
      <c r="H94" s="19">
        <v>222.46399999999997</v>
      </c>
      <c r="I94" s="140">
        <v>314.80800000000005</v>
      </c>
      <c r="J94" s="214">
        <f t="shared" si="53"/>
        <v>2.5202176252508992E-3</v>
      </c>
      <c r="K94" s="215">
        <f t="shared" si="54"/>
        <v>3.4842323621555463E-3</v>
      </c>
      <c r="L94" s="52">
        <f t="shared" si="73"/>
        <v>0.4150963751438439</v>
      </c>
      <c r="N94" s="40">
        <f t="shared" ref="N94" si="77">(H94/B94)*10</f>
        <v>1.7791853611331045</v>
      </c>
      <c r="O94" s="143">
        <f t="shared" ref="O94" si="78">(I94/C94)*10</f>
        <v>1.5768309908538114</v>
      </c>
      <c r="P94" s="52">
        <f t="shared" ref="P94" si="79">(O94-N94)/N94</f>
        <v>-0.11373428238551846</v>
      </c>
    </row>
    <row r="95" spans="1:16" ht="20.100000000000001" customHeight="1" thickBot="1" x14ac:dyDescent="0.3">
      <c r="A95" s="8" t="s">
        <v>17</v>
      </c>
      <c r="B95" s="19">
        <f>B96-SUM(B68:B94)</f>
        <v>25150.599999999395</v>
      </c>
      <c r="C95" s="140">
        <f>C96-SUM(C68:C94)</f>
        <v>20896.45000000007</v>
      </c>
      <c r="D95" s="247">
        <f t="shared" si="51"/>
        <v>3.6845661206791613E-2</v>
      </c>
      <c r="E95" s="215">
        <f t="shared" si="52"/>
        <v>3.0109262165192704E-2</v>
      </c>
      <c r="F95" s="52">
        <f t="shared" si="72"/>
        <v>-0.16914705812185105</v>
      </c>
      <c r="H95" s="196">
        <f>H96-SUM(H68:H94)</f>
        <v>4947.1399999999267</v>
      </c>
      <c r="I95" s="119">
        <f>I96-SUM(I68:I94)</f>
        <v>4562.5649999999441</v>
      </c>
      <c r="J95" s="214">
        <f t="shared" si="53"/>
        <v>5.6044436055197919E-2</v>
      </c>
      <c r="K95" s="215">
        <f t="shared" si="54"/>
        <v>5.0497562410860022E-2</v>
      </c>
      <c r="L95" s="52">
        <f t="shared" ref="L95" si="80">(I95-H95)/H95</f>
        <v>-7.7736833807005301E-2</v>
      </c>
      <c r="N95" s="40">
        <f t="shared" ref="N95:N96" si="81">(H95/B95)*10</f>
        <v>1.9670067513300062</v>
      </c>
      <c r="O95" s="143">
        <f t="shared" ref="O95:O96" si="82">(I95/C95)*10</f>
        <v>2.1834163219111038</v>
      </c>
      <c r="P95" s="52">
        <f>(O95-N95)/N95</f>
        <v>0.110019739604234</v>
      </c>
    </row>
    <row r="96" spans="1:16" ht="26.25" customHeight="1" thickBot="1" x14ac:dyDescent="0.3">
      <c r="A96" s="12" t="s">
        <v>18</v>
      </c>
      <c r="B96" s="17">
        <v>682593.25999999931</v>
      </c>
      <c r="C96" s="145">
        <v>694020.66</v>
      </c>
      <c r="D96" s="243">
        <f>SUM(D68:D95)</f>
        <v>1.0000000000000002</v>
      </c>
      <c r="E96" s="244">
        <f>SUM(E68:E95)</f>
        <v>1</v>
      </c>
      <c r="F96" s="57">
        <f>(C96-B96)/B96</f>
        <v>1.6741155633445214E-2</v>
      </c>
      <c r="G96" s="1"/>
      <c r="H96" s="17">
        <v>88271.741999999969</v>
      </c>
      <c r="I96" s="145">
        <v>90352.182999999961</v>
      </c>
      <c r="J96" s="255">
        <f t="shared" si="53"/>
        <v>1</v>
      </c>
      <c r="K96" s="244">
        <f t="shared" si="54"/>
        <v>1</v>
      </c>
      <c r="L96" s="57">
        <f>(I96-H96)/H96</f>
        <v>2.3568595712090881E-2</v>
      </c>
      <c r="M96" s="1"/>
      <c r="N96" s="37">
        <f t="shared" si="81"/>
        <v>1.2931821506705188</v>
      </c>
      <c r="O96" s="150">
        <f t="shared" si="82"/>
        <v>1.3018658983437172</v>
      </c>
      <c r="P96" s="57">
        <f>(O96-N96)/N96</f>
        <v>6.7150228362616296E-3</v>
      </c>
    </row>
  </sheetData>
  <mergeCells count="33">
    <mergeCell ref="A4:A6"/>
    <mergeCell ref="B4:C4"/>
    <mergeCell ref="D4:E4"/>
    <mergeCell ref="H4:I4"/>
    <mergeCell ref="N4:O4"/>
    <mergeCell ref="B5:C5"/>
    <mergeCell ref="D5:E5"/>
    <mergeCell ref="H5:I5"/>
    <mergeCell ref="J5:K5"/>
    <mergeCell ref="N5:O5"/>
    <mergeCell ref="J4:K4"/>
    <mergeCell ref="A36:A38"/>
    <mergeCell ref="B36:C36"/>
    <mergeCell ref="D36:E36"/>
    <mergeCell ref="H36:I36"/>
    <mergeCell ref="N36:O36"/>
    <mergeCell ref="B37:C37"/>
    <mergeCell ref="D37:E37"/>
    <mergeCell ref="H37:I37"/>
    <mergeCell ref="J37:K37"/>
    <mergeCell ref="N37:O37"/>
    <mergeCell ref="J36:K36"/>
    <mergeCell ref="A65:A67"/>
    <mergeCell ref="B65:C65"/>
    <mergeCell ref="D65:E65"/>
    <mergeCell ref="H65:I65"/>
    <mergeCell ref="N65:O65"/>
    <mergeCell ref="B66:C66"/>
    <mergeCell ref="D66:E66"/>
    <mergeCell ref="H66:I66"/>
    <mergeCell ref="J66:K66"/>
    <mergeCell ref="N66:O66"/>
    <mergeCell ref="J65:K65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43" orientation="portrait" r:id="rId1"/>
  <ignoredErrors>
    <ignoredError sqref="D7:F27 J7:L28 D68:E74 D75 N7:O28 D28:E32 J29:K32 N39:O49 L57 J46:L49 J39:L45 J54:L56 J62:L62 J57:K61 D46:E51 D39:F45 D54:F57 F46:F49 P39:P49 J68:L78 D76:F78 N68:P78 F28 P28 D89:E90 D84:E88 J89:K90 J84:K86 D83:E83 D82:E82 J83:K83 J82:K82 F30 D59:F59 D58:E58 L61 N59:O59 P59 D80:F81 D79:E79 D93:E93 D91:E91 J81:L81 J79:K79 J87:K88 J95:L96 J91:K91 N95:P96 D92:E92 J92:K94 J80:K80 P54:P57 N54:O57 J51:K51 J50:K50 D96:F96 D94:E94 D61:F62 D60:E60 N61:O62 P61:P62 F32:F33 J52:K52 D52:E52 J53:K53 D53:E53 D95:E95" evalError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88E3075A-B5C9-4C2D-BA21-F357C07C281B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F7:F33 L7:L33 P7:P33</xm:sqref>
        </x14:conditionalFormatting>
        <x14:conditionalFormatting xmlns:xm="http://schemas.microsoft.com/office/excel/2006/main">
          <x14:cfRule type="iconSet" priority="4" id="{856466B3-3C34-4BA8-A922-77CF6F5864A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F39:F62 L39:L62 P39:P62</xm:sqref>
        </x14:conditionalFormatting>
        <x14:conditionalFormatting xmlns:xm="http://schemas.microsoft.com/office/excel/2006/main">
          <x14:cfRule type="iconSet" priority="301" id="{A5F93436-C430-49B4-B20F-44E264D7382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F68:F96</xm:sqref>
        </x14:conditionalFormatting>
        <x14:conditionalFormatting xmlns:xm="http://schemas.microsoft.com/office/excel/2006/main">
          <x14:cfRule type="iconSet" priority="306" id="{BDD183D3-B628-4573-8C3E-F6319C5AC41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L68:L96</xm:sqref>
        </x14:conditionalFormatting>
        <x14:conditionalFormatting xmlns:xm="http://schemas.microsoft.com/office/excel/2006/main">
          <x14:cfRule type="iconSet" priority="1" id="{10E20E31-D960-40BC-9CA0-194B7E6E6AA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P68:P96</xm:sqref>
        </x14:conditionalFormatting>
      </x14:conditionalFormattings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Folha16">
    <pageSetUpPr fitToPage="1"/>
  </sheetPr>
  <dimension ref="A1:R8"/>
  <sheetViews>
    <sheetView showGridLines="0" workbookViewId="0">
      <selection activeCell="J6" sqref="J6:K8"/>
    </sheetView>
  </sheetViews>
  <sheetFormatPr defaultRowHeight="15" x14ac:dyDescent="0.25"/>
  <cols>
    <col min="1" max="1" width="2.85546875" customWidth="1"/>
    <col min="2" max="2" width="2.28515625" customWidth="1"/>
    <col min="3" max="3" width="22" customWidth="1"/>
    <col min="8" max="8" width="10.85546875" customWidth="1"/>
    <col min="9" max="9" width="2.140625" customWidth="1"/>
    <col min="14" max="14" width="10.85546875" customWidth="1"/>
    <col min="15" max="15" width="2.140625" customWidth="1"/>
    <col min="18" max="18" width="10.85546875" customWidth="1"/>
  </cols>
  <sheetData>
    <row r="1" spans="1:18" ht="15.75" x14ac:dyDescent="0.25">
      <c r="A1" s="4" t="s">
        <v>94</v>
      </c>
    </row>
    <row r="2" spans="1:18" ht="15.75" thickBot="1" x14ac:dyDescent="0.3"/>
    <row r="3" spans="1:18" x14ac:dyDescent="0.25">
      <c r="A3" s="347" t="s">
        <v>16</v>
      </c>
      <c r="B3" s="321"/>
      <c r="C3" s="321"/>
      <c r="D3" s="367" t="s">
        <v>1</v>
      </c>
      <c r="E3" s="359"/>
      <c r="F3" s="367" t="s">
        <v>104</v>
      </c>
      <c r="G3" s="359"/>
      <c r="H3" s="130" t="s">
        <v>0</v>
      </c>
      <c r="J3" s="361" t="s">
        <v>19</v>
      </c>
      <c r="K3" s="359"/>
      <c r="L3" s="370" t="s">
        <v>104</v>
      </c>
      <c r="M3" s="371"/>
      <c r="N3" s="130" t="s">
        <v>0</v>
      </c>
      <c r="P3" s="358" t="s">
        <v>22</v>
      </c>
      <c r="Q3" s="359"/>
      <c r="R3" s="130" t="s">
        <v>0</v>
      </c>
    </row>
    <row r="4" spans="1:18" x14ac:dyDescent="0.25">
      <c r="A4" s="366"/>
      <c r="B4" s="322"/>
      <c r="C4" s="322"/>
      <c r="D4" s="368" t="s">
        <v>155</v>
      </c>
      <c r="E4" s="362"/>
      <c r="F4" s="368" t="str">
        <f>D4</f>
        <v>jan-nov</v>
      </c>
      <c r="G4" s="362"/>
      <c r="H4" s="131" t="s">
        <v>149</v>
      </c>
      <c r="J4" s="356" t="str">
        <f>D4</f>
        <v>jan-nov</v>
      </c>
      <c r="K4" s="362"/>
      <c r="L4" s="363" t="str">
        <f>D4</f>
        <v>jan-nov</v>
      </c>
      <c r="M4" s="364"/>
      <c r="N4" s="131" t="str">
        <f>H4</f>
        <v>2024/2023</v>
      </c>
      <c r="P4" s="356" t="str">
        <f>D4</f>
        <v>jan-nov</v>
      </c>
      <c r="Q4" s="357"/>
      <c r="R4" s="131" t="str">
        <f>N4</f>
        <v>2024/2023</v>
      </c>
    </row>
    <row r="5" spans="1:18" ht="19.5" customHeight="1" thickBot="1" x14ac:dyDescent="0.3">
      <c r="A5" s="348"/>
      <c r="B5" s="372"/>
      <c r="C5" s="372"/>
      <c r="D5" s="99">
        <v>2023</v>
      </c>
      <c r="E5" s="160">
        <v>2024</v>
      </c>
      <c r="F5" s="99">
        <f>D5</f>
        <v>2023</v>
      </c>
      <c r="G5" s="134">
        <f>E5</f>
        <v>2024</v>
      </c>
      <c r="H5" s="166" t="s">
        <v>1</v>
      </c>
      <c r="J5" s="25">
        <f>D5</f>
        <v>2023</v>
      </c>
      <c r="K5" s="134">
        <f>E5</f>
        <v>2024</v>
      </c>
      <c r="L5" s="159">
        <f>F5</f>
        <v>2023</v>
      </c>
      <c r="M5" s="144">
        <f>G5</f>
        <v>2024</v>
      </c>
      <c r="N5" s="259">
        <v>1000</v>
      </c>
      <c r="P5" s="25">
        <f>D5</f>
        <v>2023</v>
      </c>
      <c r="Q5" s="134">
        <f>E5</f>
        <v>2024</v>
      </c>
      <c r="R5" s="166"/>
    </row>
    <row r="6" spans="1:18" ht="24" customHeight="1" x14ac:dyDescent="0.25">
      <c r="A6" s="161" t="s">
        <v>20</v>
      </c>
      <c r="B6" s="1"/>
      <c r="C6" s="1"/>
      <c r="D6" s="115">
        <v>5134.0500000000075</v>
      </c>
      <c r="E6" s="147">
        <v>5734.2400000000052</v>
      </c>
      <c r="F6" s="248">
        <f>D6/D8</f>
        <v>0.32608260721274485</v>
      </c>
      <c r="G6" s="256">
        <f>E6/E8</f>
        <v>0.34181374255480479</v>
      </c>
      <c r="H6" s="165">
        <f>(E6-D6)/D6</f>
        <v>0.11690380888382405</v>
      </c>
      <c r="I6" s="1"/>
      <c r="J6" s="19">
        <v>2427.420999999998</v>
      </c>
      <c r="K6" s="147">
        <v>2454.5990000000006</v>
      </c>
      <c r="L6" s="247">
        <f>J6/J8</f>
        <v>0.2661037179434616</v>
      </c>
      <c r="M6" s="246">
        <f>K6/K8</f>
        <v>0.24689606974811784</v>
      </c>
      <c r="N6" s="165">
        <f>(K6-J6)/J6</f>
        <v>1.1196244903542745E-2</v>
      </c>
      <c r="P6" s="27">
        <f t="shared" ref="P6:Q8" si="0">(J6/D6)*10</f>
        <v>4.7280821184055366</v>
      </c>
      <c r="Q6" s="152">
        <f t="shared" si="0"/>
        <v>4.2806003934261536</v>
      </c>
      <c r="R6" s="165">
        <f>(Q6-P6)/P6</f>
        <v>-9.4643391077625441E-2</v>
      </c>
    </row>
    <row r="7" spans="1:18" ht="24" customHeight="1" thickBot="1" x14ac:dyDescent="0.3">
      <c r="A7" s="161" t="s">
        <v>21</v>
      </c>
      <c r="B7" s="1"/>
      <c r="C7" s="1"/>
      <c r="D7" s="117">
        <v>10610.580000000018</v>
      </c>
      <c r="E7" s="140">
        <v>11041.680000000008</v>
      </c>
      <c r="F7" s="248">
        <f>D7/D8</f>
        <v>0.67391739278725515</v>
      </c>
      <c r="G7" s="228">
        <f>E7/E8</f>
        <v>0.65818625744519521</v>
      </c>
      <c r="H7" s="55">
        <f t="shared" ref="H7:H8" si="1">(E7-D7)/D7</f>
        <v>4.0629258721011363E-2</v>
      </c>
      <c r="J7" s="19">
        <v>6694.6649999999945</v>
      </c>
      <c r="K7" s="140">
        <v>7487.2320000000018</v>
      </c>
      <c r="L7" s="247">
        <f>J7/J8</f>
        <v>0.73389628205653845</v>
      </c>
      <c r="M7" s="215">
        <f>K7/K8</f>
        <v>0.75310393025188216</v>
      </c>
      <c r="N7" s="102">
        <f t="shared" ref="N7:N8" si="2">(K7-J7)/J7</f>
        <v>0.11838785062434161</v>
      </c>
      <c r="P7" s="27">
        <f t="shared" si="0"/>
        <v>6.3094241785086052</v>
      </c>
      <c r="Q7" s="152">
        <f t="shared" si="0"/>
        <v>6.7808811702566976</v>
      </c>
      <c r="R7" s="102">
        <f t="shared" ref="R7:R8" si="3">(Q7-P7)/P7</f>
        <v>7.4722665398529828E-2</v>
      </c>
    </row>
    <row r="8" spans="1:18" ht="26.25" customHeight="1" thickBot="1" x14ac:dyDescent="0.3">
      <c r="A8" s="12" t="s">
        <v>12</v>
      </c>
      <c r="B8" s="162"/>
      <c r="C8" s="162"/>
      <c r="D8" s="163">
        <v>15744.630000000026</v>
      </c>
      <c r="E8" s="145">
        <v>16775.920000000013</v>
      </c>
      <c r="F8" s="257">
        <f>SUM(F6:F7)</f>
        <v>1</v>
      </c>
      <c r="G8" s="258">
        <f>SUM(G6:G7)</f>
        <v>1</v>
      </c>
      <c r="H8" s="164">
        <f t="shared" si="1"/>
        <v>6.5501062902080562E-2</v>
      </c>
      <c r="I8" s="1"/>
      <c r="J8" s="17">
        <v>9122.0859999999921</v>
      </c>
      <c r="K8" s="145">
        <v>9941.8310000000019</v>
      </c>
      <c r="L8" s="243">
        <f>SUM(L6:L7)</f>
        <v>1</v>
      </c>
      <c r="M8" s="244">
        <f>SUM(M6:M7)</f>
        <v>1</v>
      </c>
      <c r="N8" s="164">
        <f t="shared" si="2"/>
        <v>8.986376580970741E-2</v>
      </c>
      <c r="O8" s="1"/>
      <c r="P8" s="29">
        <f t="shared" si="0"/>
        <v>5.7937760366550233</v>
      </c>
      <c r="Q8" s="146">
        <f t="shared" si="0"/>
        <v>5.9262508404904137</v>
      </c>
      <c r="R8" s="164">
        <f t="shared" si="3"/>
        <v>2.2865019806991609E-2</v>
      </c>
    </row>
  </sheetData>
  <mergeCells count="11">
    <mergeCell ref="P3:Q3"/>
    <mergeCell ref="D4:E4"/>
    <mergeCell ref="F4:G4"/>
    <mergeCell ref="J4:K4"/>
    <mergeCell ref="L4:M4"/>
    <mergeCell ref="P4:Q4"/>
    <mergeCell ref="A3:C5"/>
    <mergeCell ref="D3:E3"/>
    <mergeCell ref="F3:G3"/>
    <mergeCell ref="J3:K3"/>
    <mergeCell ref="L3:M3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84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61" id="{466DFE9A-1A2D-4465-8972-18919F96BB7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H6:H8</xm:sqref>
        </x14:conditionalFormatting>
        <x14:conditionalFormatting xmlns:xm="http://schemas.microsoft.com/office/excel/2006/main">
          <x14:cfRule type="iconSet" priority="262" id="{420028D9-0601-4A8E-90A6-DC61EC58398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N6:N8</xm:sqref>
        </x14:conditionalFormatting>
        <x14:conditionalFormatting xmlns:xm="http://schemas.microsoft.com/office/excel/2006/main">
          <x14:cfRule type="iconSet" priority="1" id="{28EB7B98-9969-4BA3-972B-D7E4640ED6F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R6:R8</xm:sqref>
        </x14:conditionalFormatting>
      </x14:conditionalFormattings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Folha17">
    <pageSetUpPr fitToPage="1"/>
  </sheetPr>
  <dimension ref="A1:P84"/>
  <sheetViews>
    <sheetView showGridLines="0" workbookViewId="0">
      <selection activeCell="J78" sqref="J78"/>
    </sheetView>
  </sheetViews>
  <sheetFormatPr defaultRowHeight="15" x14ac:dyDescent="0.25"/>
  <cols>
    <col min="1" max="1" width="33.42578125" customWidth="1"/>
    <col min="6" max="6" width="10.85546875" customWidth="1"/>
    <col min="7" max="7" width="2" customWidth="1"/>
    <col min="12" max="12" width="10.85546875" customWidth="1"/>
    <col min="13" max="13" width="2" customWidth="1"/>
    <col min="16" max="16" width="10.85546875" customWidth="1"/>
  </cols>
  <sheetData>
    <row r="1" spans="1:16" ht="15.75" x14ac:dyDescent="0.25">
      <c r="A1" s="4" t="s">
        <v>95</v>
      </c>
    </row>
    <row r="3" spans="1:16" ht="8.25" customHeight="1" thickBot="1" x14ac:dyDescent="0.3"/>
    <row r="4" spans="1:16" x14ac:dyDescent="0.25">
      <c r="A4" s="373" t="s">
        <v>3</v>
      </c>
      <c r="B4" s="367" t="s">
        <v>1</v>
      </c>
      <c r="C4" s="359"/>
      <c r="D4" s="367" t="s">
        <v>104</v>
      </c>
      <c r="E4" s="359"/>
      <c r="F4" s="130" t="s">
        <v>0</v>
      </c>
      <c r="H4" s="376" t="s">
        <v>19</v>
      </c>
      <c r="I4" s="377"/>
      <c r="J4" s="367" t="s">
        <v>13</v>
      </c>
      <c r="K4" s="360"/>
      <c r="L4" s="130" t="s">
        <v>0</v>
      </c>
      <c r="N4" s="358" t="s">
        <v>22</v>
      </c>
      <c r="O4" s="359"/>
      <c r="P4" s="130" t="s">
        <v>0</v>
      </c>
    </row>
    <row r="5" spans="1:16" x14ac:dyDescent="0.25">
      <c r="A5" s="374"/>
      <c r="B5" s="368" t="s">
        <v>155</v>
      </c>
      <c r="C5" s="362"/>
      <c r="D5" s="368" t="str">
        <f>B5</f>
        <v>jan-nov</v>
      </c>
      <c r="E5" s="362"/>
      <c r="F5" s="131" t="s">
        <v>149</v>
      </c>
      <c r="H5" s="356" t="str">
        <f>B5</f>
        <v>jan-nov</v>
      </c>
      <c r="I5" s="362"/>
      <c r="J5" s="368" t="str">
        <f>B5</f>
        <v>jan-nov</v>
      </c>
      <c r="K5" s="357"/>
      <c r="L5" s="131" t="str">
        <f>F5</f>
        <v>2024/2023</v>
      </c>
      <c r="N5" s="356" t="str">
        <f>B5</f>
        <v>jan-nov</v>
      </c>
      <c r="O5" s="357"/>
      <c r="P5" s="131" t="str">
        <f>L5</f>
        <v>2024/2023</v>
      </c>
    </row>
    <row r="6" spans="1:16" ht="19.5" customHeight="1" thickBot="1" x14ac:dyDescent="0.3">
      <c r="A6" s="375"/>
      <c r="B6" s="99">
        <f>'6'!E6</f>
        <v>2023</v>
      </c>
      <c r="C6" s="134">
        <f>'6'!F6</f>
        <v>2024</v>
      </c>
      <c r="D6" s="99">
        <f>B6</f>
        <v>2023</v>
      </c>
      <c r="E6" s="134">
        <f>C6</f>
        <v>2024</v>
      </c>
      <c r="F6" s="132" t="s">
        <v>1</v>
      </c>
      <c r="H6" s="25">
        <f>B6</f>
        <v>2023</v>
      </c>
      <c r="I6" s="134">
        <f>E6</f>
        <v>2024</v>
      </c>
      <c r="J6" s="99">
        <f>B6</f>
        <v>2023</v>
      </c>
      <c r="K6" s="134">
        <f>C6</f>
        <v>2024</v>
      </c>
      <c r="L6" s="259">
        <v>1000</v>
      </c>
      <c r="N6" s="25">
        <f>B6</f>
        <v>2023</v>
      </c>
      <c r="O6" s="134">
        <f>C6</f>
        <v>2024</v>
      </c>
      <c r="P6" s="132"/>
    </row>
    <row r="7" spans="1:16" ht="20.100000000000001" customHeight="1" x14ac:dyDescent="0.25">
      <c r="A7" s="8" t="s">
        <v>168</v>
      </c>
      <c r="B7" s="39">
        <v>1783.0800000000004</v>
      </c>
      <c r="C7" s="147">
        <v>1046.4800000000002</v>
      </c>
      <c r="D7" s="247">
        <f>B7/$B$33</f>
        <v>0.11325004144270143</v>
      </c>
      <c r="E7" s="246">
        <f>C7/$C$33</f>
        <v>6.2379887362362267E-2</v>
      </c>
      <c r="F7" s="52">
        <f>(C7-B7)/B7</f>
        <v>-0.4131054131054131</v>
      </c>
      <c r="H7" s="39">
        <v>1156.855</v>
      </c>
      <c r="I7" s="147">
        <v>1274.8680000000002</v>
      </c>
      <c r="J7" s="247">
        <f>H7/$H$33</f>
        <v>0.12681912887030447</v>
      </c>
      <c r="K7" s="246">
        <f>I7/$I$33</f>
        <v>0.12823271689088253</v>
      </c>
      <c r="L7" s="52">
        <f>(I7-H7)/H7</f>
        <v>0.10201192024929671</v>
      </c>
      <c r="N7" s="27">
        <f t="shared" ref="N7:N33" si="0">(H7/B7)*10</f>
        <v>6.4879590371716347</v>
      </c>
      <c r="O7" s="151">
        <f t="shared" ref="O7:O33" si="1">(I7/C7)*10</f>
        <v>12.182440180414339</v>
      </c>
      <c r="P7" s="61">
        <f>(O7-N7)/N7</f>
        <v>0.87769992236651984</v>
      </c>
    </row>
    <row r="8" spans="1:16" ht="20.100000000000001" customHeight="1" x14ac:dyDescent="0.25">
      <c r="A8" s="8" t="s">
        <v>161</v>
      </c>
      <c r="B8" s="19">
        <v>1857.1400000000003</v>
      </c>
      <c r="C8" s="140">
        <v>1712.5599999999995</v>
      </c>
      <c r="D8" s="247">
        <f t="shared" ref="D8:D32" si="2">B8/$B$33</f>
        <v>0.11795386744559891</v>
      </c>
      <c r="E8" s="215">
        <f t="shared" ref="E8:E32" si="3">C8/$C$33</f>
        <v>0.10208441623469829</v>
      </c>
      <c r="F8" s="52">
        <f t="shared" ref="F8:F33" si="4">(C8-B8)/B8</f>
        <v>-7.7850889001368134E-2</v>
      </c>
      <c r="H8" s="19">
        <v>1066.8019999999999</v>
      </c>
      <c r="I8" s="140">
        <v>1150.1250000000002</v>
      </c>
      <c r="J8" s="247">
        <f t="shared" ref="J8:J32" si="5">H8/$H$33</f>
        <v>0.1169471544118308</v>
      </c>
      <c r="K8" s="215">
        <f t="shared" ref="K8:K32" si="6">I8/$I$33</f>
        <v>0.11568543058114746</v>
      </c>
      <c r="L8" s="52">
        <f t="shared" ref="L8:L31" si="7">(I8-H8)/H8</f>
        <v>7.8105402877010288E-2</v>
      </c>
      <c r="N8" s="27">
        <f t="shared" si="0"/>
        <v>5.7443272989650742</v>
      </c>
      <c r="O8" s="152">
        <f t="shared" si="1"/>
        <v>6.7158230952492204</v>
      </c>
      <c r="P8" s="52">
        <f t="shared" ref="P8:P64" si="8">(O8-N8)/N8</f>
        <v>0.16912263973175337</v>
      </c>
    </row>
    <row r="9" spans="1:16" ht="20.100000000000001" customHeight="1" x14ac:dyDescent="0.25">
      <c r="A9" s="8" t="s">
        <v>171</v>
      </c>
      <c r="B9" s="19">
        <v>424.01</v>
      </c>
      <c r="C9" s="140">
        <v>1594.3999999999999</v>
      </c>
      <c r="D9" s="247">
        <f t="shared" si="2"/>
        <v>2.6930451842945811E-2</v>
      </c>
      <c r="E9" s="215">
        <f t="shared" si="3"/>
        <v>9.5040987319920459E-2</v>
      </c>
      <c r="F9" s="52">
        <f t="shared" si="4"/>
        <v>2.7602886724369706</v>
      </c>
      <c r="H9" s="19">
        <v>164.25399999999999</v>
      </c>
      <c r="I9" s="140">
        <v>1067.3080000000002</v>
      </c>
      <c r="J9" s="247">
        <f t="shared" si="5"/>
        <v>1.8006188496797772E-2</v>
      </c>
      <c r="K9" s="215">
        <f t="shared" si="6"/>
        <v>0.1073552748985574</v>
      </c>
      <c r="L9" s="52">
        <f t="shared" si="7"/>
        <v>5.4979117707940155</v>
      </c>
      <c r="N9" s="27">
        <f t="shared" ref="N9:N15" si="9">(H9/B9)*10</f>
        <v>3.8738237305723922</v>
      </c>
      <c r="O9" s="152">
        <f t="shared" ref="O9:O15" si="10">(I9/C9)*10</f>
        <v>6.6941043652784771</v>
      </c>
      <c r="P9" s="52">
        <f t="shared" ref="P9:P15" si="11">(O9-N9)/N9</f>
        <v>0.72803535495131144</v>
      </c>
    </row>
    <row r="10" spans="1:16" ht="20.100000000000001" customHeight="1" x14ac:dyDescent="0.25">
      <c r="A10" s="8" t="s">
        <v>163</v>
      </c>
      <c r="B10" s="19">
        <v>1127.5200000000004</v>
      </c>
      <c r="C10" s="140">
        <v>944.7800000000002</v>
      </c>
      <c r="D10" s="247">
        <f t="shared" si="2"/>
        <v>7.1612988047353304E-2</v>
      </c>
      <c r="E10" s="215">
        <f t="shared" si="3"/>
        <v>5.6317626693498796E-2</v>
      </c>
      <c r="F10" s="52">
        <f t="shared" si="4"/>
        <v>-0.16207251312615312</v>
      </c>
      <c r="H10" s="19">
        <v>1261.547</v>
      </c>
      <c r="I10" s="140">
        <v>1022.9069999999999</v>
      </c>
      <c r="J10" s="247">
        <f t="shared" si="5"/>
        <v>0.13829588977784249</v>
      </c>
      <c r="K10" s="215">
        <f t="shared" si="6"/>
        <v>0.10288919616517316</v>
      </c>
      <c r="L10" s="52">
        <f t="shared" si="7"/>
        <v>-0.18916457333733908</v>
      </c>
      <c r="N10" s="27">
        <f t="shared" si="9"/>
        <v>11.18868844898538</v>
      </c>
      <c r="O10" s="152">
        <f t="shared" si="10"/>
        <v>10.826933254302586</v>
      </c>
      <c r="P10" s="52">
        <f t="shared" si="11"/>
        <v>-3.2332225205144394E-2</v>
      </c>
    </row>
    <row r="11" spans="1:16" ht="20.100000000000001" customHeight="1" x14ac:dyDescent="0.25">
      <c r="A11" s="8" t="s">
        <v>175</v>
      </c>
      <c r="B11" s="19">
        <v>78.40000000000002</v>
      </c>
      <c r="C11" s="140">
        <v>1977.4199999999996</v>
      </c>
      <c r="D11" s="247">
        <f t="shared" si="2"/>
        <v>4.9794755418196557E-3</v>
      </c>
      <c r="E11" s="215">
        <f t="shared" si="3"/>
        <v>0.11787252204350043</v>
      </c>
      <c r="F11" s="52">
        <f t="shared" si="4"/>
        <v>24.222193877551007</v>
      </c>
      <c r="H11" s="19">
        <v>57.878999999999991</v>
      </c>
      <c r="I11" s="140">
        <v>922.83900000000028</v>
      </c>
      <c r="J11" s="247">
        <f t="shared" si="5"/>
        <v>6.3449303152809562E-3</v>
      </c>
      <c r="K11" s="215">
        <f t="shared" si="6"/>
        <v>9.2823847035822665E-2</v>
      </c>
      <c r="L11" s="52">
        <f t="shared" si="7"/>
        <v>14.944280308920341</v>
      </c>
      <c r="N11" s="27">
        <f t="shared" si="9"/>
        <v>7.3825255102040792</v>
      </c>
      <c r="O11" s="152">
        <f t="shared" si="10"/>
        <v>4.6668841217343839</v>
      </c>
      <c r="P11" s="52">
        <f t="shared" si="11"/>
        <v>-0.36784720685572347</v>
      </c>
    </row>
    <row r="12" spans="1:16" ht="20.100000000000001" customHeight="1" x14ac:dyDescent="0.25">
      <c r="A12" s="8" t="s">
        <v>176</v>
      </c>
      <c r="B12" s="19">
        <v>103.74</v>
      </c>
      <c r="C12" s="140">
        <v>90.680000000000021</v>
      </c>
      <c r="D12" s="247">
        <f t="shared" si="2"/>
        <v>6.5889131723006495E-3</v>
      </c>
      <c r="E12" s="215">
        <f t="shared" si="3"/>
        <v>5.4053667399463056E-3</v>
      </c>
      <c r="F12" s="52">
        <f t="shared" si="4"/>
        <v>-0.12589165220744145</v>
      </c>
      <c r="H12" s="19">
        <v>474.52500000000009</v>
      </c>
      <c r="I12" s="140">
        <v>458.23700000000008</v>
      </c>
      <c r="J12" s="247">
        <f t="shared" si="5"/>
        <v>5.2019351714070676E-2</v>
      </c>
      <c r="K12" s="215">
        <f t="shared" si="6"/>
        <v>4.6091811458070439E-2</v>
      </c>
      <c r="L12" s="52">
        <f t="shared" si="7"/>
        <v>-3.4324851166956445E-2</v>
      </c>
      <c r="N12" s="27">
        <f t="shared" si="9"/>
        <v>45.741758241758255</v>
      </c>
      <c r="O12" s="152">
        <f t="shared" si="10"/>
        <v>50.533414203793555</v>
      </c>
      <c r="P12" s="52">
        <f t="shared" si="11"/>
        <v>0.10475452073158251</v>
      </c>
    </row>
    <row r="13" spans="1:16" ht="20.100000000000001" customHeight="1" x14ac:dyDescent="0.25">
      <c r="A13" s="8" t="s">
        <v>164</v>
      </c>
      <c r="B13" s="19">
        <v>779.11</v>
      </c>
      <c r="C13" s="140">
        <v>685.09999999999991</v>
      </c>
      <c r="D13" s="247">
        <f t="shared" si="2"/>
        <v>4.9484173334019277E-2</v>
      </c>
      <c r="E13" s="215">
        <f t="shared" si="3"/>
        <v>4.083829679683737E-2</v>
      </c>
      <c r="F13" s="52">
        <f t="shared" si="4"/>
        <v>-0.12066332096879787</v>
      </c>
      <c r="H13" s="19">
        <v>351.85599999999988</v>
      </c>
      <c r="I13" s="140">
        <v>361.07999999999993</v>
      </c>
      <c r="J13" s="247">
        <f t="shared" si="5"/>
        <v>3.857187928287454E-2</v>
      </c>
      <c r="K13" s="215">
        <f t="shared" si="6"/>
        <v>3.6319265535694562E-2</v>
      </c>
      <c r="L13" s="52">
        <f t="shared" si="7"/>
        <v>2.6215269883134149E-2</v>
      </c>
      <c r="N13" s="27">
        <f t="shared" si="9"/>
        <v>4.5161273761086349</v>
      </c>
      <c r="O13" s="152">
        <f t="shared" si="10"/>
        <v>5.2704714640198507</v>
      </c>
      <c r="P13" s="52">
        <f t="shared" si="11"/>
        <v>0.16703339500605577</v>
      </c>
    </row>
    <row r="14" spans="1:16" ht="20.100000000000001" customHeight="1" x14ac:dyDescent="0.25">
      <c r="A14" s="8" t="s">
        <v>166</v>
      </c>
      <c r="B14" s="19">
        <v>676.4899999999999</v>
      </c>
      <c r="C14" s="140">
        <v>809.36999999999989</v>
      </c>
      <c r="D14" s="247">
        <f t="shared" si="2"/>
        <v>4.2966395526601753E-2</v>
      </c>
      <c r="E14" s="215">
        <f t="shared" si="3"/>
        <v>4.8245938225742607E-2</v>
      </c>
      <c r="F14" s="52">
        <f t="shared" si="4"/>
        <v>0.19642566778518533</v>
      </c>
      <c r="H14" s="19">
        <v>324.66900000000004</v>
      </c>
      <c r="I14" s="140">
        <v>351.47899999999993</v>
      </c>
      <c r="J14" s="247">
        <f t="shared" si="5"/>
        <v>3.55915302705982E-2</v>
      </c>
      <c r="K14" s="215">
        <f t="shared" si="6"/>
        <v>3.5353548053673391E-2</v>
      </c>
      <c r="L14" s="52">
        <f t="shared" si="7"/>
        <v>8.2576408588438954E-2</v>
      </c>
      <c r="N14" s="27">
        <f t="shared" si="9"/>
        <v>4.7993170630755824</v>
      </c>
      <c r="O14" s="152">
        <f t="shared" si="10"/>
        <v>4.3426245104216861</v>
      </c>
      <c r="P14" s="52">
        <f t="shared" si="11"/>
        <v>-9.5157820717356525E-2</v>
      </c>
    </row>
    <row r="15" spans="1:16" ht="20.100000000000001" customHeight="1" x14ac:dyDescent="0.25">
      <c r="A15" s="8" t="s">
        <v>172</v>
      </c>
      <c r="B15" s="19">
        <v>485.69</v>
      </c>
      <c r="C15" s="140">
        <v>406.38000000000011</v>
      </c>
      <c r="D15" s="247">
        <f t="shared" si="2"/>
        <v>3.0847978009010051E-2</v>
      </c>
      <c r="E15" s="215">
        <f t="shared" si="3"/>
        <v>2.4224006790685707E-2</v>
      </c>
      <c r="F15" s="52">
        <f t="shared" si="4"/>
        <v>-0.16329345879058635</v>
      </c>
      <c r="H15" s="19">
        <v>329.29800000000006</v>
      </c>
      <c r="I15" s="140">
        <v>282.39299999999997</v>
      </c>
      <c r="J15" s="247">
        <f t="shared" si="5"/>
        <v>3.6098979992076383E-2</v>
      </c>
      <c r="K15" s="215">
        <f t="shared" si="6"/>
        <v>2.8404526288970298E-2</v>
      </c>
      <c r="L15" s="52">
        <f t="shared" si="7"/>
        <v>-0.14243937102563659</v>
      </c>
      <c r="N15" s="27">
        <f t="shared" si="9"/>
        <v>6.7800037060676575</v>
      </c>
      <c r="O15" s="152">
        <f t="shared" si="10"/>
        <v>6.9489886313302796</v>
      </c>
      <c r="P15" s="52">
        <f t="shared" si="11"/>
        <v>2.4924016650815648E-2</v>
      </c>
    </row>
    <row r="16" spans="1:16" ht="20.100000000000001" customHeight="1" x14ac:dyDescent="0.25">
      <c r="A16" s="8" t="s">
        <v>169</v>
      </c>
      <c r="B16" s="19">
        <v>907.56</v>
      </c>
      <c r="C16" s="140">
        <v>650.24</v>
      </c>
      <c r="D16" s="247">
        <f t="shared" si="2"/>
        <v>5.7642510494054153E-2</v>
      </c>
      <c r="E16" s="215">
        <f t="shared" si="3"/>
        <v>3.876031836107946E-2</v>
      </c>
      <c r="F16" s="52">
        <f t="shared" si="4"/>
        <v>-0.28352946361673054</v>
      </c>
      <c r="H16" s="19">
        <v>398.97800000000007</v>
      </c>
      <c r="I16" s="140">
        <v>265.12399999999997</v>
      </c>
      <c r="J16" s="247">
        <f t="shared" si="5"/>
        <v>4.3737583706183004E-2</v>
      </c>
      <c r="K16" s="215">
        <f t="shared" si="6"/>
        <v>2.6667522310528099E-2</v>
      </c>
      <c r="L16" s="52">
        <f t="shared" si="7"/>
        <v>-0.33549218252635504</v>
      </c>
      <c r="N16" s="27">
        <f t="shared" ref="N16:N19" si="12">(H16/B16)*10</f>
        <v>4.3961611353519334</v>
      </c>
      <c r="O16" s="152">
        <f t="shared" ref="O16:O19" si="13">(I16/C16)*10</f>
        <v>4.0773252952755898</v>
      </c>
      <c r="P16" s="52">
        <f t="shared" ref="P16:P19" si="14">(O16-N16)/N16</f>
        <v>-7.2525967602145067E-2</v>
      </c>
    </row>
    <row r="17" spans="1:16" ht="20.100000000000001" customHeight="1" x14ac:dyDescent="0.25">
      <c r="A17" s="8" t="s">
        <v>183</v>
      </c>
      <c r="B17" s="19">
        <v>625.21000000000026</v>
      </c>
      <c r="C17" s="140">
        <v>460.96999999999991</v>
      </c>
      <c r="D17" s="247">
        <f t="shared" si="2"/>
        <v>3.9709412034452392E-2</v>
      </c>
      <c r="E17" s="215">
        <f t="shared" si="3"/>
        <v>2.7478075718053017E-2</v>
      </c>
      <c r="F17" s="52">
        <f t="shared" si="4"/>
        <v>-0.26269573423329806</v>
      </c>
      <c r="H17" s="19">
        <v>319.21300000000002</v>
      </c>
      <c r="I17" s="140">
        <v>225.57899999999998</v>
      </c>
      <c r="J17" s="247">
        <f t="shared" si="5"/>
        <v>3.4993421460836921E-2</v>
      </c>
      <c r="K17" s="215">
        <f t="shared" si="6"/>
        <v>2.2689884790839825E-2</v>
      </c>
      <c r="L17" s="52">
        <f t="shared" si="7"/>
        <v>-0.29332765269584898</v>
      </c>
      <c r="N17" s="27">
        <f t="shared" si="12"/>
        <v>5.1056924873242568</v>
      </c>
      <c r="O17" s="152">
        <f t="shared" si="13"/>
        <v>4.8935722498210303</v>
      </c>
      <c r="P17" s="52">
        <f t="shared" si="14"/>
        <v>-4.1545831056188906E-2</v>
      </c>
    </row>
    <row r="18" spans="1:16" ht="20.100000000000001" customHeight="1" x14ac:dyDescent="0.25">
      <c r="A18" s="8" t="s">
        <v>165</v>
      </c>
      <c r="B18" s="19">
        <v>885.41000000000008</v>
      </c>
      <c r="C18" s="140">
        <v>457.4</v>
      </c>
      <c r="D18" s="247">
        <f t="shared" si="2"/>
        <v>5.6235681626052816E-2</v>
      </c>
      <c r="E18" s="215">
        <f t="shared" si="3"/>
        <v>2.7265270697523596E-2</v>
      </c>
      <c r="F18" s="52">
        <f t="shared" si="4"/>
        <v>-0.48340316915327369</v>
      </c>
      <c r="H18" s="19">
        <v>598.66100000000017</v>
      </c>
      <c r="I18" s="140">
        <v>222.16000000000003</v>
      </c>
      <c r="J18" s="247">
        <f t="shared" si="5"/>
        <v>6.5627642624724231E-2</v>
      </c>
      <c r="K18" s="215">
        <f t="shared" si="6"/>
        <v>2.2345984356402754E-2</v>
      </c>
      <c r="L18" s="52">
        <f t="shared" si="7"/>
        <v>-0.62890517337858998</v>
      </c>
      <c r="N18" s="27">
        <f t="shared" si="12"/>
        <v>6.7613986740606062</v>
      </c>
      <c r="O18" s="152">
        <f t="shared" si="13"/>
        <v>4.8570179274158294</v>
      </c>
      <c r="P18" s="52">
        <f t="shared" si="14"/>
        <v>-0.28165485256042261</v>
      </c>
    </row>
    <row r="19" spans="1:16" ht="20.100000000000001" customHeight="1" x14ac:dyDescent="0.25">
      <c r="A19" s="8" t="s">
        <v>162</v>
      </c>
      <c r="B19" s="19">
        <v>1279.5000000000002</v>
      </c>
      <c r="C19" s="140">
        <v>815.04999999999984</v>
      </c>
      <c r="D19" s="247">
        <f t="shared" si="2"/>
        <v>8.1265803007120524E-2</v>
      </c>
      <c r="E19" s="215">
        <f t="shared" si="3"/>
        <v>4.8584518762607352E-2</v>
      </c>
      <c r="F19" s="52">
        <f t="shared" si="4"/>
        <v>-0.36299335677999245</v>
      </c>
      <c r="H19" s="19">
        <v>354.04400000000004</v>
      </c>
      <c r="I19" s="140">
        <v>221.36199999999999</v>
      </c>
      <c r="J19" s="247">
        <f t="shared" si="5"/>
        <v>3.8811736701451847E-2</v>
      </c>
      <c r="K19" s="215">
        <f t="shared" si="6"/>
        <v>2.2265717451845631E-2</v>
      </c>
      <c r="L19" s="52">
        <f t="shared" si="7"/>
        <v>-0.37476132910033788</v>
      </c>
      <c r="N19" s="27">
        <f t="shared" si="12"/>
        <v>2.7670496287612343</v>
      </c>
      <c r="O19" s="152">
        <f t="shared" si="13"/>
        <v>2.715931537942458</v>
      </c>
      <c r="P19" s="52">
        <f t="shared" si="14"/>
        <v>-1.8473861215731451E-2</v>
      </c>
    </row>
    <row r="20" spans="1:16" ht="20.100000000000001" customHeight="1" x14ac:dyDescent="0.25">
      <c r="A20" s="8" t="s">
        <v>222</v>
      </c>
      <c r="B20" s="19">
        <v>154.11999999999998</v>
      </c>
      <c r="C20" s="140">
        <v>350.86999999999995</v>
      </c>
      <c r="D20" s="247">
        <f t="shared" si="2"/>
        <v>9.7887343176689418E-3</v>
      </c>
      <c r="E20" s="215">
        <f t="shared" si="3"/>
        <v>2.0915097353826198E-2</v>
      </c>
      <c r="F20" s="52">
        <f t="shared" si="4"/>
        <v>1.2766026472878276</v>
      </c>
      <c r="H20" s="19">
        <v>73.498000000000005</v>
      </c>
      <c r="I20" s="140">
        <v>171.52999999999997</v>
      </c>
      <c r="J20" s="247">
        <f t="shared" si="5"/>
        <v>8.0571483320810624E-3</v>
      </c>
      <c r="K20" s="215">
        <f t="shared" si="6"/>
        <v>1.7253361076043226E-2</v>
      </c>
      <c r="L20" s="52">
        <f t="shared" si="7"/>
        <v>1.3338050014966389</v>
      </c>
      <c r="N20" s="27">
        <f t="shared" ref="N20:N31" si="15">(H20/B20)*10</f>
        <v>4.7688813911238013</v>
      </c>
      <c r="O20" s="152">
        <f t="shared" ref="O20:O31" si="16">(I20/C20)*10</f>
        <v>4.8887052184569786</v>
      </c>
      <c r="P20" s="52">
        <f t="shared" ref="P20:P31" si="17">(O20-N20)/N20</f>
        <v>2.5126191554313424E-2</v>
      </c>
    </row>
    <row r="21" spans="1:16" ht="20.100000000000001" customHeight="1" x14ac:dyDescent="0.25">
      <c r="A21" s="8" t="s">
        <v>182</v>
      </c>
      <c r="B21" s="19">
        <v>172.92999999999998</v>
      </c>
      <c r="C21" s="140">
        <v>493.46000000000004</v>
      </c>
      <c r="D21" s="247">
        <f t="shared" si="2"/>
        <v>1.0983427365393785E-2</v>
      </c>
      <c r="E21" s="215">
        <f t="shared" si="3"/>
        <v>2.9414780232619141E-2</v>
      </c>
      <c r="F21" s="52">
        <f t="shared" si="4"/>
        <v>1.8535245475047715</v>
      </c>
      <c r="H21" s="19">
        <v>125.37500000000001</v>
      </c>
      <c r="I21" s="140">
        <v>156.65199999999999</v>
      </c>
      <c r="J21" s="247">
        <f t="shared" si="5"/>
        <v>1.3744115107005133E-2</v>
      </c>
      <c r="K21" s="215">
        <f t="shared" si="6"/>
        <v>1.5756856055992093E-2</v>
      </c>
      <c r="L21" s="52">
        <f t="shared" si="7"/>
        <v>0.24946759720837464</v>
      </c>
      <c r="N21" s="27">
        <f t="shared" si="15"/>
        <v>7.2500433701497737</v>
      </c>
      <c r="O21" s="152">
        <f t="shared" si="16"/>
        <v>3.174563287804482</v>
      </c>
      <c r="P21" s="52">
        <f t="shared" si="17"/>
        <v>-0.56213182104883042</v>
      </c>
    </row>
    <row r="22" spans="1:16" ht="20.100000000000001" customHeight="1" x14ac:dyDescent="0.25">
      <c r="A22" s="8" t="s">
        <v>197</v>
      </c>
      <c r="B22" s="19">
        <v>213.47000000000003</v>
      </c>
      <c r="C22" s="140">
        <v>399.33</v>
      </c>
      <c r="D22" s="247">
        <f t="shared" si="2"/>
        <v>1.3558273519288799E-2</v>
      </c>
      <c r="E22" s="215">
        <f t="shared" si="3"/>
        <v>2.3803761582077171E-2</v>
      </c>
      <c r="F22" s="52">
        <f t="shared" si="4"/>
        <v>0.8706609828078884</v>
      </c>
      <c r="H22" s="19">
        <v>63.970999999999989</v>
      </c>
      <c r="I22" s="140">
        <v>146.94400000000002</v>
      </c>
      <c r="J22" s="247">
        <f t="shared" si="5"/>
        <v>7.0127600200217358E-3</v>
      </c>
      <c r="K22" s="215">
        <f t="shared" si="6"/>
        <v>1.478037596897392E-2</v>
      </c>
      <c r="L22" s="52">
        <f t="shared" si="7"/>
        <v>1.2970408466336316</v>
      </c>
      <c r="N22" s="27">
        <f t="shared" ref="N22:N24" si="18">(H22/B22)*10</f>
        <v>2.9967208507050165</v>
      </c>
      <c r="O22" s="152">
        <f t="shared" ref="O22:O24" si="19">(I22/C22)*10</f>
        <v>3.6797636040367623</v>
      </c>
      <c r="P22" s="52">
        <f t="shared" ref="P22:P24" si="20">(O22-N22)/N22</f>
        <v>0.22793005667212926</v>
      </c>
    </row>
    <row r="23" spans="1:16" ht="20.100000000000001" customHeight="1" x14ac:dyDescent="0.25">
      <c r="A23" s="8" t="s">
        <v>167</v>
      </c>
      <c r="B23" s="19">
        <v>446.85</v>
      </c>
      <c r="C23" s="140">
        <v>432.28000000000003</v>
      </c>
      <c r="D23" s="247">
        <f t="shared" si="2"/>
        <v>2.8381105176812662E-2</v>
      </c>
      <c r="E23" s="215">
        <f t="shared" si="3"/>
        <v>2.5767886351389376E-2</v>
      </c>
      <c r="F23" s="52">
        <f t="shared" si="4"/>
        <v>-3.2606019917198151E-2</v>
      </c>
      <c r="H23" s="19">
        <v>155.42100000000002</v>
      </c>
      <c r="I23" s="140">
        <v>142.65800000000004</v>
      </c>
      <c r="J23" s="247">
        <f t="shared" si="5"/>
        <v>1.703787927454313E-2</v>
      </c>
      <c r="K23" s="215">
        <f t="shared" si="6"/>
        <v>1.434926825853306E-2</v>
      </c>
      <c r="L23" s="52">
        <f t="shared" si="7"/>
        <v>-8.2118889982692012E-2</v>
      </c>
      <c r="N23" s="27">
        <f t="shared" si="18"/>
        <v>3.4781470292044316</v>
      </c>
      <c r="O23" s="152">
        <f t="shared" si="19"/>
        <v>3.3001295456648476</v>
      </c>
      <c r="P23" s="52">
        <f t="shared" si="20"/>
        <v>-5.1181701648852537E-2</v>
      </c>
    </row>
    <row r="24" spans="1:16" ht="20.100000000000001" customHeight="1" x14ac:dyDescent="0.25">
      <c r="A24" s="8" t="s">
        <v>173</v>
      </c>
      <c r="B24" s="19">
        <v>88.559999999999988</v>
      </c>
      <c r="C24" s="140">
        <v>233.98999999999995</v>
      </c>
      <c r="D24" s="247">
        <f t="shared" si="2"/>
        <v>5.6247749232595477E-3</v>
      </c>
      <c r="E24" s="215">
        <f t="shared" si="3"/>
        <v>1.3947968278341813E-2</v>
      </c>
      <c r="F24" s="52">
        <f t="shared" si="4"/>
        <v>1.6421635049683827</v>
      </c>
      <c r="H24" s="19">
        <v>382.25299999999999</v>
      </c>
      <c r="I24" s="140">
        <v>140.17399999999998</v>
      </c>
      <c r="J24" s="247">
        <f t="shared" si="5"/>
        <v>4.1904121491509731E-2</v>
      </c>
      <c r="K24" s="215">
        <f t="shared" si="6"/>
        <v>1.4099414886453001E-2</v>
      </c>
      <c r="L24" s="52">
        <f t="shared" si="7"/>
        <v>-0.6332952259367487</v>
      </c>
      <c r="N24" s="27">
        <f t="shared" si="18"/>
        <v>43.163166214995485</v>
      </c>
      <c r="O24" s="152">
        <f t="shared" si="19"/>
        <v>5.9905978887986668</v>
      </c>
      <c r="P24" s="52">
        <f t="shared" si="20"/>
        <v>-0.86121041586802194</v>
      </c>
    </row>
    <row r="25" spans="1:16" ht="20.100000000000001" customHeight="1" x14ac:dyDescent="0.25">
      <c r="A25" s="8" t="s">
        <v>186</v>
      </c>
      <c r="B25" s="19">
        <v>139.07000000000005</v>
      </c>
      <c r="C25" s="140">
        <v>233.72</v>
      </c>
      <c r="D25" s="247">
        <f t="shared" si="2"/>
        <v>8.8328528520517802E-3</v>
      </c>
      <c r="E25" s="215">
        <f t="shared" si="3"/>
        <v>1.3931873780990851E-2</v>
      </c>
      <c r="F25" s="52">
        <f t="shared" si="4"/>
        <v>0.68059250737038846</v>
      </c>
      <c r="H25" s="19">
        <v>62.772999999999996</v>
      </c>
      <c r="I25" s="140">
        <v>107.414</v>
      </c>
      <c r="J25" s="247">
        <f t="shared" si="5"/>
        <v>6.8814304096672628E-3</v>
      </c>
      <c r="K25" s="215">
        <f t="shared" si="6"/>
        <v>1.0804247225687095E-2</v>
      </c>
      <c r="L25" s="52">
        <f t="shared" si="7"/>
        <v>0.71114969811861806</v>
      </c>
      <c r="N25" s="27">
        <f t="shared" ref="N25:N29" si="21">(H25/B25)*10</f>
        <v>4.5137700438628006</v>
      </c>
      <c r="O25" s="152">
        <f t="shared" ref="O25:O29" si="22">(I25/C25)*10</f>
        <v>4.5958411774773236</v>
      </c>
      <c r="P25" s="52">
        <f t="shared" ref="P25:P29" si="23">(O25-N25)/N25</f>
        <v>1.8182391397211731E-2</v>
      </c>
    </row>
    <row r="26" spans="1:16" ht="20.100000000000001" customHeight="1" x14ac:dyDescent="0.25">
      <c r="A26" s="8" t="s">
        <v>177</v>
      </c>
      <c r="B26" s="19">
        <v>177.55</v>
      </c>
      <c r="C26" s="140">
        <v>181.36</v>
      </c>
      <c r="D26" s="247">
        <f t="shared" si="2"/>
        <v>1.1276860745536731E-2</v>
      </c>
      <c r="E26" s="215">
        <f t="shared" si="3"/>
        <v>1.0810733479892609E-2</v>
      </c>
      <c r="F26" s="52">
        <f t="shared" si="4"/>
        <v>2.1458744015770217E-2</v>
      </c>
      <c r="H26" s="19">
        <v>125.92099999999999</v>
      </c>
      <c r="I26" s="140">
        <v>106.866</v>
      </c>
      <c r="J26" s="247">
        <f t="shared" si="5"/>
        <v>1.3803969837600742E-2</v>
      </c>
      <c r="K26" s="215">
        <f t="shared" si="6"/>
        <v>1.0749126594487471E-2</v>
      </c>
      <c r="L26" s="52">
        <f t="shared" ref="L26:L30" si="24">(I26-H26)/H26</f>
        <v>-0.15132503712645226</v>
      </c>
      <c r="N26" s="27">
        <f t="shared" si="21"/>
        <v>7.0921430582934377</v>
      </c>
      <c r="O26" s="152">
        <f t="shared" si="22"/>
        <v>5.8924790471989406</v>
      </c>
      <c r="P26" s="52">
        <f t="shared" si="23"/>
        <v>-0.16915394983348925</v>
      </c>
    </row>
    <row r="27" spans="1:16" ht="20.100000000000001" customHeight="1" x14ac:dyDescent="0.25">
      <c r="A27" s="8" t="s">
        <v>179</v>
      </c>
      <c r="B27" s="19">
        <v>176.84</v>
      </c>
      <c r="C27" s="140">
        <v>157.65000000000003</v>
      </c>
      <c r="D27" s="247">
        <f t="shared" si="2"/>
        <v>1.1231766005298313E-2</v>
      </c>
      <c r="E27" s="215">
        <f t="shared" si="3"/>
        <v>9.3973981754800952E-3</v>
      </c>
      <c r="F27" s="52">
        <f t="shared" si="4"/>
        <v>-0.10851617281158091</v>
      </c>
      <c r="H27" s="19">
        <v>88.596000000000004</v>
      </c>
      <c r="I27" s="140">
        <v>91.816000000000003</v>
      </c>
      <c r="J27" s="247">
        <f t="shared" si="5"/>
        <v>9.7122522195033038E-3</v>
      </c>
      <c r="K27" s="215">
        <f t="shared" si="6"/>
        <v>9.2353209383663794E-3</v>
      </c>
      <c r="L27" s="52">
        <f t="shared" si="24"/>
        <v>3.6344755970924181E-2</v>
      </c>
      <c r="N27" s="27">
        <f t="shared" si="21"/>
        <v>5.009952499434517</v>
      </c>
      <c r="O27" s="152">
        <f t="shared" si="22"/>
        <v>5.8240405962575315</v>
      </c>
      <c r="P27" s="52">
        <f t="shared" si="23"/>
        <v>0.16249417472818398</v>
      </c>
    </row>
    <row r="28" spans="1:16" ht="20.100000000000001" customHeight="1" x14ac:dyDescent="0.25">
      <c r="A28" s="8" t="s">
        <v>170</v>
      </c>
      <c r="B28" s="19">
        <v>57.70000000000001</v>
      </c>
      <c r="C28" s="140">
        <v>214.05</v>
      </c>
      <c r="D28" s="247">
        <f t="shared" si="2"/>
        <v>3.6647415658545169E-3</v>
      </c>
      <c r="E28" s="215">
        <f t="shared" si="3"/>
        <v>1.275935984434833E-2</v>
      </c>
      <c r="F28" s="52">
        <f t="shared" si="4"/>
        <v>2.709705372616984</v>
      </c>
      <c r="H28" s="19">
        <v>18.894000000000002</v>
      </c>
      <c r="I28" s="140">
        <v>72.349000000000004</v>
      </c>
      <c r="J28" s="247">
        <f t="shared" si="5"/>
        <v>2.0712367763250647E-3</v>
      </c>
      <c r="K28" s="215">
        <f t="shared" si="6"/>
        <v>7.2772309245651007E-3</v>
      </c>
      <c r="L28" s="52">
        <f t="shared" si="24"/>
        <v>2.8292050386366037</v>
      </c>
      <c r="N28" s="27">
        <f t="shared" ref="N28" si="25">(H28/B28)*10</f>
        <v>3.2745233968804155</v>
      </c>
      <c r="O28" s="152">
        <f t="shared" ref="O28" si="26">(I28/C28)*10</f>
        <v>3.3800046718056533</v>
      </c>
      <c r="P28" s="52">
        <f t="shared" ref="P28" si="27">(O28-N28)/N28</f>
        <v>3.2212710718673786E-2</v>
      </c>
    </row>
    <row r="29" spans="1:16" ht="20.100000000000001" customHeight="1" x14ac:dyDescent="0.25">
      <c r="A29" s="8" t="s">
        <v>199</v>
      </c>
      <c r="B29" s="19">
        <v>150.73000000000005</v>
      </c>
      <c r="C29" s="140">
        <v>189.30999999999997</v>
      </c>
      <c r="D29" s="247">
        <f t="shared" si="2"/>
        <v>9.5734228114601628E-3</v>
      </c>
      <c r="E29" s="215">
        <f t="shared" si="3"/>
        <v>1.1284627013004353E-2</v>
      </c>
      <c r="F29" s="52">
        <f t="shared" si="4"/>
        <v>0.25595435547004519</v>
      </c>
      <c r="H29" s="19">
        <v>58.344000000000008</v>
      </c>
      <c r="I29" s="140">
        <v>68.876999999999995</v>
      </c>
      <c r="J29" s="247">
        <f t="shared" si="5"/>
        <v>6.3959054979310665E-3</v>
      </c>
      <c r="K29" s="215">
        <f t="shared" si="6"/>
        <v>6.9279994801762336E-3</v>
      </c>
      <c r="L29" s="52">
        <f t="shared" si="24"/>
        <v>0.18053270259152587</v>
      </c>
      <c r="N29" s="27">
        <f t="shared" si="21"/>
        <v>3.8707622901877525</v>
      </c>
      <c r="O29" s="152">
        <f t="shared" si="22"/>
        <v>3.6383181025830651</v>
      </c>
      <c r="P29" s="52">
        <f t="shared" si="23"/>
        <v>-6.0051269021072502E-2</v>
      </c>
    </row>
    <row r="30" spans="1:16" ht="20.100000000000001" customHeight="1" x14ac:dyDescent="0.25">
      <c r="A30" s="8" t="s">
        <v>226</v>
      </c>
      <c r="B30" s="19">
        <v>11</v>
      </c>
      <c r="C30" s="140">
        <v>19.860000000000003</v>
      </c>
      <c r="D30" s="247">
        <f t="shared" si="2"/>
        <v>6.9865090510224748E-4</v>
      </c>
      <c r="E30" s="215">
        <f t="shared" si="3"/>
        <v>1.1838396940376447E-3</v>
      </c>
      <c r="F30" s="52">
        <f t="shared" si="4"/>
        <v>0.80545454545454576</v>
      </c>
      <c r="H30" s="19">
        <v>39.641999999999996</v>
      </c>
      <c r="I30" s="140">
        <v>67.760000000000005</v>
      </c>
      <c r="J30" s="247">
        <f t="shared" si="5"/>
        <v>4.3457165389583037E-3</v>
      </c>
      <c r="K30" s="215">
        <f t="shared" si="6"/>
        <v>6.8156459308149559E-3</v>
      </c>
      <c r="L30" s="52">
        <f t="shared" si="24"/>
        <v>0.70929821906059265</v>
      </c>
      <c r="N30" s="27">
        <f t="shared" ref="N30" si="28">(H30/B30)*10</f>
        <v>36.038181818181812</v>
      </c>
      <c r="O30" s="152">
        <f t="shared" ref="O30" si="29">(I30/C30)*10</f>
        <v>34.118831822759311</v>
      </c>
      <c r="P30" s="52">
        <f t="shared" ref="P30" si="30">(O30-N30)/N30</f>
        <v>-5.325879105405254E-2</v>
      </c>
    </row>
    <row r="31" spans="1:16" ht="20.100000000000001" customHeight="1" x14ac:dyDescent="0.25">
      <c r="A31" s="8" t="s">
        <v>208</v>
      </c>
      <c r="B31" s="19">
        <v>544.23</v>
      </c>
      <c r="C31" s="140">
        <v>259.20000000000005</v>
      </c>
      <c r="D31" s="247">
        <f t="shared" si="2"/>
        <v>3.456607109852692E-2</v>
      </c>
      <c r="E31" s="215">
        <f t="shared" si="3"/>
        <v>1.5450717456926361E-2</v>
      </c>
      <c r="F31" s="52">
        <f t="shared" si="4"/>
        <v>-0.52373077559120218</v>
      </c>
      <c r="H31" s="19">
        <v>179.501</v>
      </c>
      <c r="I31" s="140">
        <v>64.736999999999995</v>
      </c>
      <c r="J31" s="247">
        <f t="shared" si="5"/>
        <v>1.9677626367477791E-2</v>
      </c>
      <c r="K31" s="215">
        <f t="shared" si="6"/>
        <v>6.5115771933761469E-3</v>
      </c>
      <c r="L31" s="52">
        <f t="shared" si="7"/>
        <v>-0.63935019860613596</v>
      </c>
      <c r="N31" s="27">
        <f t="shared" si="15"/>
        <v>3.2982562519522993</v>
      </c>
      <c r="O31" s="152">
        <f t="shared" si="16"/>
        <v>2.4975694444444438</v>
      </c>
      <c r="P31" s="52">
        <f t="shared" si="17"/>
        <v>-0.2427606426983695</v>
      </c>
    </row>
    <row r="32" spans="1:16" ht="20.100000000000001" customHeight="1" thickBot="1" x14ac:dyDescent="0.3">
      <c r="A32" s="8" t="s">
        <v>17</v>
      </c>
      <c r="B32" s="19">
        <f>B33-SUM(B7:B31)</f>
        <v>2398.720000000003</v>
      </c>
      <c r="C32" s="140">
        <f>C33-SUM(C7:C31)</f>
        <v>1960.0099999999984</v>
      </c>
      <c r="D32" s="247">
        <f t="shared" si="2"/>
        <v>0.15235162718971501</v>
      </c>
      <c r="E32" s="215">
        <f t="shared" si="3"/>
        <v>0.11683472501061036</v>
      </c>
      <c r="F32" s="52">
        <f t="shared" si="4"/>
        <v>-0.18289337646745099</v>
      </c>
      <c r="H32" s="19">
        <f>H33-SUM(H7:H31)</f>
        <v>889.31600000000071</v>
      </c>
      <c r="I32" s="140">
        <f>I33-SUM(I7:I31)</f>
        <v>778.59300000000439</v>
      </c>
      <c r="J32" s="247">
        <f t="shared" si="5"/>
        <v>9.7490420502503575E-2</v>
      </c>
      <c r="K32" s="215">
        <f t="shared" si="6"/>
        <v>7.8314849648923227E-2</v>
      </c>
      <c r="L32" s="52">
        <f t="shared" ref="L32:L33" si="31">(I32-H32)/H32</f>
        <v>-0.12450355104371925</v>
      </c>
      <c r="N32" s="27">
        <f t="shared" si="0"/>
        <v>3.7074606456776933</v>
      </c>
      <c r="O32" s="152">
        <f t="shared" si="1"/>
        <v>3.9723929979949339</v>
      </c>
      <c r="P32" s="52">
        <f t="shared" si="8"/>
        <v>7.1459248697921973E-2</v>
      </c>
    </row>
    <row r="33" spans="1:16" ht="26.25" customHeight="1" thickBot="1" x14ac:dyDescent="0.3">
      <c r="A33" s="12" t="s">
        <v>18</v>
      </c>
      <c r="B33" s="17">
        <v>15744.630000000003</v>
      </c>
      <c r="C33" s="145">
        <v>16775.919999999998</v>
      </c>
      <c r="D33" s="243">
        <f>SUM(D7:D32)</f>
        <v>1.0000000000000002</v>
      </c>
      <c r="E33" s="244">
        <f>SUM(E7:E32)</f>
        <v>0.99999999999999989</v>
      </c>
      <c r="F33" s="57">
        <f t="shared" si="4"/>
        <v>6.5501062902081228E-2</v>
      </c>
      <c r="G33" s="1"/>
      <c r="H33" s="17">
        <v>9122.0859999999993</v>
      </c>
      <c r="I33" s="145">
        <v>9941.8310000000038</v>
      </c>
      <c r="J33" s="243">
        <f>SUM(J7:J32)</f>
        <v>1.0000000000000002</v>
      </c>
      <c r="K33" s="244">
        <f>SUM(K7:K32)</f>
        <v>1.0000000000000002</v>
      </c>
      <c r="L33" s="57">
        <f t="shared" si="31"/>
        <v>8.9863765809706744E-2</v>
      </c>
      <c r="N33" s="29">
        <f t="shared" si="0"/>
        <v>5.7937760366550357</v>
      </c>
      <c r="O33" s="146">
        <f t="shared" si="1"/>
        <v>5.9262508404904199</v>
      </c>
      <c r="P33" s="57">
        <f t="shared" si="8"/>
        <v>2.2865019806990489E-2</v>
      </c>
    </row>
    <row r="35" spans="1:16" ht="15.75" thickBot="1" x14ac:dyDescent="0.3"/>
    <row r="36" spans="1:16" x14ac:dyDescent="0.25">
      <c r="A36" s="373" t="s">
        <v>2</v>
      </c>
      <c r="B36" s="367" t="s">
        <v>1</v>
      </c>
      <c r="C36" s="359"/>
      <c r="D36" s="367" t="s">
        <v>104</v>
      </c>
      <c r="E36" s="359"/>
      <c r="F36" s="130" t="s">
        <v>0</v>
      </c>
      <c r="H36" s="376" t="s">
        <v>19</v>
      </c>
      <c r="I36" s="377"/>
      <c r="J36" s="367" t="s">
        <v>104</v>
      </c>
      <c r="K36" s="360"/>
      <c r="L36" s="130" t="s">
        <v>0</v>
      </c>
      <c r="N36" s="358" t="s">
        <v>22</v>
      </c>
      <c r="O36" s="359"/>
      <c r="P36" s="130" t="s">
        <v>0</v>
      </c>
    </row>
    <row r="37" spans="1:16" x14ac:dyDescent="0.25">
      <c r="A37" s="374"/>
      <c r="B37" s="368" t="str">
        <f>B5</f>
        <v>jan-nov</v>
      </c>
      <c r="C37" s="362"/>
      <c r="D37" s="368" t="str">
        <f>B5</f>
        <v>jan-nov</v>
      </c>
      <c r="E37" s="362"/>
      <c r="F37" s="131" t="str">
        <f>F5</f>
        <v>2024/2023</v>
      </c>
      <c r="H37" s="356" t="str">
        <f>B5</f>
        <v>jan-nov</v>
      </c>
      <c r="I37" s="362"/>
      <c r="J37" s="368" t="str">
        <f>B5</f>
        <v>jan-nov</v>
      </c>
      <c r="K37" s="357"/>
      <c r="L37" s="131" t="str">
        <f>F37</f>
        <v>2024/2023</v>
      </c>
      <c r="N37" s="356" t="str">
        <f>B5</f>
        <v>jan-nov</v>
      </c>
      <c r="O37" s="357"/>
      <c r="P37" s="131" t="str">
        <f>P5</f>
        <v>2024/2023</v>
      </c>
    </row>
    <row r="38" spans="1:16" ht="19.5" customHeight="1" thickBot="1" x14ac:dyDescent="0.3">
      <c r="A38" s="375"/>
      <c r="B38" s="99">
        <f>B6</f>
        <v>2023</v>
      </c>
      <c r="C38" s="134">
        <f>C6</f>
        <v>2024</v>
      </c>
      <c r="D38" s="99">
        <f>B6</f>
        <v>2023</v>
      </c>
      <c r="E38" s="134">
        <f>C6</f>
        <v>2024</v>
      </c>
      <c r="F38" s="132" t="s">
        <v>1</v>
      </c>
      <c r="H38" s="25">
        <f>B6</f>
        <v>2023</v>
      </c>
      <c r="I38" s="134">
        <f>C6</f>
        <v>2024</v>
      </c>
      <c r="J38" s="99">
        <f>B6</f>
        <v>2023</v>
      </c>
      <c r="K38" s="134">
        <f>C6</f>
        <v>2024</v>
      </c>
      <c r="L38" s="259">
        <v>1000</v>
      </c>
      <c r="N38" s="25">
        <f>B6</f>
        <v>2023</v>
      </c>
      <c r="O38" s="134">
        <f>C6</f>
        <v>2024</v>
      </c>
      <c r="P38" s="132"/>
    </row>
    <row r="39" spans="1:16" ht="20.100000000000001" customHeight="1" x14ac:dyDescent="0.25">
      <c r="A39" s="38" t="s">
        <v>175</v>
      </c>
      <c r="B39" s="39">
        <v>78.40000000000002</v>
      </c>
      <c r="C39" s="147">
        <v>1977.4199999999996</v>
      </c>
      <c r="D39" s="247">
        <f t="shared" ref="D39:D55" si="32">B39/$B$56</f>
        <v>1.527059533896242E-2</v>
      </c>
      <c r="E39" s="246">
        <f t="shared" ref="E39:E55" si="33">C39/$C$56</f>
        <v>0.3448443036915092</v>
      </c>
      <c r="F39" s="52">
        <f>(C39-B39)/B39</f>
        <v>24.222193877551007</v>
      </c>
      <c r="H39" s="39">
        <v>57.878999999999991</v>
      </c>
      <c r="I39" s="147">
        <v>922.83900000000028</v>
      </c>
      <c r="J39" s="247">
        <f t="shared" ref="J39:J55" si="34">H39/$H$56</f>
        <v>2.3843824371627326E-2</v>
      </c>
      <c r="K39" s="246">
        <f t="shared" ref="K39:K55" si="35">I39/$I$56</f>
        <v>0.37596324287592403</v>
      </c>
      <c r="L39" s="52">
        <f>(I39-H39)/H39</f>
        <v>14.944280308920341</v>
      </c>
      <c r="N39" s="27">
        <f t="shared" ref="N39:N56" si="36">(H39/B39)*10</f>
        <v>7.3825255102040792</v>
      </c>
      <c r="O39" s="151">
        <f t="shared" ref="O39:O56" si="37">(I39/C39)*10</f>
        <v>4.6668841217343839</v>
      </c>
      <c r="P39" s="61">
        <f t="shared" si="8"/>
        <v>-0.36784720685572347</v>
      </c>
    </row>
    <row r="40" spans="1:16" ht="20.100000000000001" customHeight="1" x14ac:dyDescent="0.25">
      <c r="A40" s="38" t="s">
        <v>169</v>
      </c>
      <c r="B40" s="19">
        <v>907.56</v>
      </c>
      <c r="C40" s="140">
        <v>650.24</v>
      </c>
      <c r="D40" s="247">
        <f t="shared" si="32"/>
        <v>0.17677272328863178</v>
      </c>
      <c r="E40" s="215">
        <f t="shared" si="33"/>
        <v>0.11339602109433858</v>
      </c>
      <c r="F40" s="52">
        <f t="shared" ref="F40:F56" si="38">(C40-B40)/B40</f>
        <v>-0.28352946361673054</v>
      </c>
      <c r="H40" s="19">
        <v>398.97800000000007</v>
      </c>
      <c r="I40" s="140">
        <v>265.12399999999997</v>
      </c>
      <c r="J40" s="247">
        <f t="shared" si="34"/>
        <v>0.16436291850486584</v>
      </c>
      <c r="K40" s="215">
        <f t="shared" si="35"/>
        <v>0.10801112523878643</v>
      </c>
      <c r="L40" s="52">
        <f t="shared" ref="L40:L56" si="39">(I40-H40)/H40</f>
        <v>-0.33549218252635504</v>
      </c>
      <c r="N40" s="27">
        <f t="shared" si="36"/>
        <v>4.3961611353519334</v>
      </c>
      <c r="O40" s="152">
        <f t="shared" si="37"/>
        <v>4.0773252952755898</v>
      </c>
      <c r="P40" s="52">
        <f t="shared" si="8"/>
        <v>-7.2525967602145067E-2</v>
      </c>
    </row>
    <row r="41" spans="1:16" ht="20.100000000000001" customHeight="1" x14ac:dyDescent="0.25">
      <c r="A41" s="38" t="s">
        <v>165</v>
      </c>
      <c r="B41" s="19">
        <v>885.41000000000008</v>
      </c>
      <c r="C41" s="140">
        <v>457.4</v>
      </c>
      <c r="D41" s="247">
        <f t="shared" si="32"/>
        <v>0.17245839054937137</v>
      </c>
      <c r="E41" s="215">
        <f t="shared" si="33"/>
        <v>7.9766455537263872E-2</v>
      </c>
      <c r="F41" s="52">
        <f t="shared" si="38"/>
        <v>-0.48340316915327369</v>
      </c>
      <c r="H41" s="19">
        <v>598.66100000000017</v>
      </c>
      <c r="I41" s="140">
        <v>222.16000000000003</v>
      </c>
      <c r="J41" s="247">
        <f t="shared" si="34"/>
        <v>0.24662429796891433</v>
      </c>
      <c r="K41" s="215">
        <f t="shared" si="35"/>
        <v>9.050765522189165E-2</v>
      </c>
      <c r="L41" s="52">
        <f t="shared" si="39"/>
        <v>-0.62890517337858998</v>
      </c>
      <c r="N41" s="27">
        <f t="shared" si="36"/>
        <v>6.7613986740606062</v>
      </c>
      <c r="O41" s="152">
        <f t="shared" si="37"/>
        <v>4.8570179274158294</v>
      </c>
      <c r="P41" s="52">
        <f t="shared" si="8"/>
        <v>-0.28165485256042261</v>
      </c>
    </row>
    <row r="42" spans="1:16" ht="20.100000000000001" customHeight="1" x14ac:dyDescent="0.25">
      <c r="A42" s="38" t="s">
        <v>162</v>
      </c>
      <c r="B42" s="19">
        <v>1279.5000000000002</v>
      </c>
      <c r="C42" s="140">
        <v>815.04999999999984</v>
      </c>
      <c r="D42" s="247">
        <f t="shared" si="32"/>
        <v>0.24921845326788797</v>
      </c>
      <c r="E42" s="215">
        <f t="shared" si="33"/>
        <v>0.14213740617762771</v>
      </c>
      <c r="F42" s="52">
        <f t="shared" ref="F42:F44" si="40">(C42-B42)/B42</f>
        <v>-0.36299335677999245</v>
      </c>
      <c r="H42" s="19">
        <v>354.04400000000004</v>
      </c>
      <c r="I42" s="140">
        <v>221.36199999999999</v>
      </c>
      <c r="J42" s="247">
        <f t="shared" si="34"/>
        <v>0.14585191443923404</v>
      </c>
      <c r="K42" s="215">
        <f t="shared" si="35"/>
        <v>9.0182551202864489E-2</v>
      </c>
      <c r="L42" s="52">
        <f t="shared" ref="L42:L54" si="41">(I42-H42)/H42</f>
        <v>-0.37476132910033788</v>
      </c>
      <c r="N42" s="27">
        <f t="shared" si="36"/>
        <v>2.7670496287612343</v>
      </c>
      <c r="O42" s="152">
        <f t="shared" si="37"/>
        <v>2.715931537942458</v>
      </c>
      <c r="P42" s="52">
        <f t="shared" ref="P42:P45" si="42">(O42-N42)/N42</f>
        <v>-1.8473861215731451E-2</v>
      </c>
    </row>
    <row r="43" spans="1:16" ht="20.100000000000001" customHeight="1" x14ac:dyDescent="0.25">
      <c r="A43" s="38" t="s">
        <v>167</v>
      </c>
      <c r="B43" s="19">
        <v>446.85</v>
      </c>
      <c r="C43" s="140">
        <v>432.28000000000003</v>
      </c>
      <c r="D43" s="247">
        <f t="shared" si="32"/>
        <v>8.7036550092032608E-2</v>
      </c>
      <c r="E43" s="215">
        <f t="shared" si="33"/>
        <v>7.5385752950696175E-2</v>
      </c>
      <c r="F43" s="52">
        <f t="shared" si="40"/>
        <v>-3.2606019917198151E-2</v>
      </c>
      <c r="H43" s="19">
        <v>155.42100000000002</v>
      </c>
      <c r="I43" s="140">
        <v>142.65800000000004</v>
      </c>
      <c r="J43" s="247">
        <f t="shared" si="34"/>
        <v>6.4027212420095223E-2</v>
      </c>
      <c r="K43" s="215">
        <f t="shared" si="35"/>
        <v>5.8118658078162681E-2</v>
      </c>
      <c r="L43" s="52">
        <f t="shared" si="41"/>
        <v>-8.2118889982692012E-2</v>
      </c>
      <c r="N43" s="27">
        <f t="shared" si="36"/>
        <v>3.4781470292044316</v>
      </c>
      <c r="O43" s="152">
        <f t="shared" si="37"/>
        <v>3.3001295456648476</v>
      </c>
      <c r="P43" s="52">
        <f t="shared" si="42"/>
        <v>-5.1181701648852537E-2</v>
      </c>
    </row>
    <row r="44" spans="1:16" ht="20.100000000000001" customHeight="1" x14ac:dyDescent="0.25">
      <c r="A44" s="38" t="s">
        <v>173</v>
      </c>
      <c r="B44" s="19">
        <v>88.559999999999988</v>
      </c>
      <c r="C44" s="140">
        <v>233.98999999999995</v>
      </c>
      <c r="D44" s="247">
        <f t="shared" si="32"/>
        <v>1.724953983697081E-2</v>
      </c>
      <c r="E44" s="215">
        <f t="shared" si="33"/>
        <v>4.0805756299003869E-2</v>
      </c>
      <c r="F44" s="52">
        <f t="shared" si="40"/>
        <v>1.6421635049683827</v>
      </c>
      <c r="H44" s="19">
        <v>382.25299999999999</v>
      </c>
      <c r="I44" s="140">
        <v>140.17399999999998</v>
      </c>
      <c r="J44" s="247">
        <f t="shared" si="34"/>
        <v>0.15747288995192835</v>
      </c>
      <c r="K44" s="215">
        <f t="shared" si="35"/>
        <v>5.7106680154273656E-2</v>
      </c>
      <c r="L44" s="52">
        <f t="shared" si="41"/>
        <v>-0.6332952259367487</v>
      </c>
      <c r="N44" s="27">
        <f t="shared" si="36"/>
        <v>43.163166214995485</v>
      </c>
      <c r="O44" s="152">
        <f t="shared" si="37"/>
        <v>5.9905978887986668</v>
      </c>
      <c r="P44" s="52">
        <f t="shared" si="42"/>
        <v>-0.86121041586802194</v>
      </c>
    </row>
    <row r="45" spans="1:16" ht="20.100000000000001" customHeight="1" x14ac:dyDescent="0.25">
      <c r="A45" s="38" t="s">
        <v>186</v>
      </c>
      <c r="B45" s="19">
        <v>139.07000000000005</v>
      </c>
      <c r="C45" s="140">
        <v>233.72</v>
      </c>
      <c r="D45" s="247">
        <f t="shared" si="32"/>
        <v>2.7087776706498777E-2</v>
      </c>
      <c r="E45" s="215">
        <f t="shared" si="33"/>
        <v>4.0758670721839335E-2</v>
      </c>
      <c r="F45" s="52">
        <f t="shared" ref="F45:F54" si="43">(C45-B45)/B45</f>
        <v>0.68059250737038846</v>
      </c>
      <c r="H45" s="19">
        <v>62.772999999999996</v>
      </c>
      <c r="I45" s="140">
        <v>107.414</v>
      </c>
      <c r="J45" s="247">
        <f t="shared" si="34"/>
        <v>2.5859955895578053E-2</v>
      </c>
      <c r="K45" s="215">
        <f t="shared" si="35"/>
        <v>4.3760304636317374E-2</v>
      </c>
      <c r="L45" s="52">
        <f t="shared" si="41"/>
        <v>0.71114969811861806</v>
      </c>
      <c r="N45" s="27">
        <f t="shared" si="36"/>
        <v>4.5137700438628006</v>
      </c>
      <c r="O45" s="152">
        <f t="shared" si="37"/>
        <v>4.5958411774773236</v>
      </c>
      <c r="P45" s="52">
        <f t="shared" si="42"/>
        <v>1.8182391397211731E-2</v>
      </c>
    </row>
    <row r="46" spans="1:16" ht="20.100000000000001" customHeight="1" x14ac:dyDescent="0.25">
      <c r="A46" s="38" t="s">
        <v>179</v>
      </c>
      <c r="B46" s="19">
        <v>176.84</v>
      </c>
      <c r="C46" s="140">
        <v>157.65000000000003</v>
      </c>
      <c r="D46" s="247">
        <f t="shared" si="32"/>
        <v>3.4444541833445329E-2</v>
      </c>
      <c r="E46" s="215">
        <f t="shared" si="33"/>
        <v>2.7492745333296136E-2</v>
      </c>
      <c r="F46" s="52">
        <f t="shared" si="43"/>
        <v>-0.10851617281158091</v>
      </c>
      <c r="H46" s="19">
        <v>88.596000000000004</v>
      </c>
      <c r="I46" s="140">
        <v>91.816000000000003</v>
      </c>
      <c r="J46" s="247">
        <f t="shared" si="34"/>
        <v>3.6497995197372013E-2</v>
      </c>
      <c r="K46" s="215">
        <f t="shared" si="35"/>
        <v>3.7405702520045027E-2</v>
      </c>
      <c r="L46" s="52">
        <f t="shared" si="41"/>
        <v>3.6344755970924181E-2</v>
      </c>
      <c r="N46" s="27">
        <f t="shared" ref="N46:N55" si="44">(H46/B46)*10</f>
        <v>5.009952499434517</v>
      </c>
      <c r="O46" s="152">
        <f t="shared" ref="O46:O55" si="45">(I46/C46)*10</f>
        <v>5.8240405962575315</v>
      </c>
      <c r="P46" s="52">
        <f t="shared" ref="P46:P55" si="46">(O46-N46)/N46</f>
        <v>0.16249417472818398</v>
      </c>
    </row>
    <row r="47" spans="1:16" ht="20.100000000000001" customHeight="1" x14ac:dyDescent="0.25">
      <c r="A47" s="38" t="s">
        <v>170</v>
      </c>
      <c r="B47" s="19">
        <v>57.70000000000001</v>
      </c>
      <c r="C47" s="140">
        <v>214.05</v>
      </c>
      <c r="D47" s="247">
        <f t="shared" si="32"/>
        <v>1.1238690702272087E-2</v>
      </c>
      <c r="E47" s="215">
        <f t="shared" si="33"/>
        <v>3.7328399229889231E-2</v>
      </c>
      <c r="F47" s="52">
        <f t="shared" si="43"/>
        <v>2.709705372616984</v>
      </c>
      <c r="H47" s="19">
        <v>18.894000000000002</v>
      </c>
      <c r="I47" s="140">
        <v>72.349000000000004</v>
      </c>
      <c r="J47" s="247">
        <f t="shared" si="34"/>
        <v>7.7835694755874632E-3</v>
      </c>
      <c r="K47" s="215">
        <f t="shared" si="35"/>
        <v>2.9474875529567152E-2</v>
      </c>
      <c r="L47" s="52">
        <f t="shared" si="41"/>
        <v>2.8292050386366037</v>
      </c>
      <c r="N47" s="27">
        <f t="shared" si="44"/>
        <v>3.2745233968804155</v>
      </c>
      <c r="O47" s="152">
        <f t="shared" si="45"/>
        <v>3.3800046718056533</v>
      </c>
      <c r="P47" s="52">
        <f t="shared" si="46"/>
        <v>3.2212710718673786E-2</v>
      </c>
    </row>
    <row r="48" spans="1:16" ht="20.100000000000001" customHeight="1" x14ac:dyDescent="0.25">
      <c r="A48" s="38" t="s">
        <v>180</v>
      </c>
      <c r="B48" s="19">
        <v>6.3699999999999992</v>
      </c>
      <c r="C48" s="140">
        <v>170.35</v>
      </c>
      <c r="D48" s="247">
        <f t="shared" si="32"/>
        <v>1.2407358712906962E-3</v>
      </c>
      <c r="E48" s="215">
        <f t="shared" si="33"/>
        <v>2.9707511370294929E-2</v>
      </c>
      <c r="F48" s="52">
        <f t="shared" si="43"/>
        <v>25.742543171114601</v>
      </c>
      <c r="H48" s="19">
        <v>5.6760000000000002</v>
      </c>
      <c r="I48" s="140">
        <v>64.02000000000001</v>
      </c>
      <c r="J48" s="247">
        <f t="shared" si="34"/>
        <v>2.3382841295350081E-3</v>
      </c>
      <c r="K48" s="215">
        <f t="shared" si="35"/>
        <v>2.6081653255786385E-2</v>
      </c>
      <c r="L48" s="52">
        <f t="shared" ref="L48:L52" si="47">(I48-H48)/H48</f>
        <v>10.279069767441861</v>
      </c>
      <c r="N48" s="27">
        <f t="shared" ref="N48" si="48">(H48/B48)*10</f>
        <v>8.9105180533751973</v>
      </c>
      <c r="O48" s="152">
        <f t="shared" ref="O48" si="49">(I48/C48)*10</f>
        <v>3.7581449955973008</v>
      </c>
      <c r="P48" s="52">
        <f t="shared" ref="P48" si="50">(O48-N48)/N48</f>
        <v>-0.57823496085350956</v>
      </c>
    </row>
    <row r="49" spans="1:16" ht="20.100000000000001" customHeight="1" x14ac:dyDescent="0.25">
      <c r="A49" s="38" t="s">
        <v>188</v>
      </c>
      <c r="B49" s="19">
        <v>55.59</v>
      </c>
      <c r="C49" s="140">
        <v>102.41</v>
      </c>
      <c r="D49" s="247">
        <f t="shared" si="32"/>
        <v>1.0827709118532152E-2</v>
      </c>
      <c r="E49" s="215">
        <f t="shared" si="33"/>
        <v>1.7859385027484027E-2</v>
      </c>
      <c r="F49" s="52">
        <f t="shared" si="43"/>
        <v>0.84223781255621499</v>
      </c>
      <c r="H49" s="19">
        <v>23.634999999999998</v>
      </c>
      <c r="I49" s="140">
        <v>59.455999999999989</v>
      </c>
      <c r="J49" s="247">
        <f t="shared" si="34"/>
        <v>9.7366711419238743E-3</v>
      </c>
      <c r="K49" s="215">
        <f t="shared" si="35"/>
        <v>2.422228641012238E-2</v>
      </c>
      <c r="L49" s="52">
        <f t="shared" si="47"/>
        <v>1.5155912841125447</v>
      </c>
      <c r="N49" s="27">
        <f t="shared" ref="N49:N50" si="51">(H49/B49)*10</f>
        <v>4.2516639683396287</v>
      </c>
      <c r="O49" s="152">
        <f t="shared" ref="O49:O50" si="52">(I49/C49)*10</f>
        <v>5.8056830387657445</v>
      </c>
      <c r="P49" s="52">
        <f t="shared" ref="P49:P50" si="53">(O49-N49)/N49</f>
        <v>0.36550844140041377</v>
      </c>
    </row>
    <row r="50" spans="1:16" ht="20.100000000000001" customHeight="1" x14ac:dyDescent="0.25">
      <c r="A50" s="38" t="s">
        <v>190</v>
      </c>
      <c r="B50" s="19">
        <v>83.90000000000002</v>
      </c>
      <c r="C50" s="140">
        <v>67.389999999999986</v>
      </c>
      <c r="D50" s="247">
        <f t="shared" si="32"/>
        <v>1.6341874348711059E-2</v>
      </c>
      <c r="E50" s="215">
        <f t="shared" si="33"/>
        <v>1.1752211278216466E-2</v>
      </c>
      <c r="F50" s="52">
        <f t="shared" si="43"/>
        <v>-0.19678188319427925</v>
      </c>
      <c r="H50" s="19">
        <v>39.781999999999996</v>
      </c>
      <c r="I50" s="140">
        <v>33.817000000000007</v>
      </c>
      <c r="J50" s="247">
        <f t="shared" si="34"/>
        <v>1.6388586899429472E-2</v>
      </c>
      <c r="K50" s="215">
        <f t="shared" si="35"/>
        <v>1.3776995753685227E-2</v>
      </c>
      <c r="L50" s="52">
        <f t="shared" si="47"/>
        <v>-0.14994218490774697</v>
      </c>
      <c r="N50" s="27">
        <f t="shared" si="51"/>
        <v>4.7415971394517262</v>
      </c>
      <c r="O50" s="152">
        <f t="shared" si="52"/>
        <v>5.0181035761982509</v>
      </c>
      <c r="P50" s="52">
        <f t="shared" si="53"/>
        <v>5.8315042086957487E-2</v>
      </c>
    </row>
    <row r="51" spans="1:16" ht="20.100000000000001" customHeight="1" x14ac:dyDescent="0.25">
      <c r="A51" s="38" t="s">
        <v>178</v>
      </c>
      <c r="B51" s="19">
        <v>121.65</v>
      </c>
      <c r="C51" s="140">
        <v>59.22</v>
      </c>
      <c r="D51" s="247">
        <f t="shared" si="32"/>
        <v>2.3694743915622169E-2</v>
      </c>
      <c r="E51" s="215">
        <f t="shared" si="33"/>
        <v>1.0327436591422752E-2</v>
      </c>
      <c r="F51" s="52">
        <f t="shared" si="43"/>
        <v>-0.51319358816276206</v>
      </c>
      <c r="H51" s="19">
        <v>54.988</v>
      </c>
      <c r="I51" s="140">
        <v>33.522999999999996</v>
      </c>
      <c r="J51" s="247">
        <f t="shared" si="34"/>
        <v>2.2652848434614344E-2</v>
      </c>
      <c r="K51" s="215">
        <f t="shared" si="35"/>
        <v>1.3657220588780487E-2</v>
      </c>
      <c r="L51" s="52">
        <f t="shared" si="47"/>
        <v>-0.39035789626827677</v>
      </c>
      <c r="N51" s="27">
        <f t="shared" ref="N51" si="54">(H51/B51)*10</f>
        <v>4.5201808466913276</v>
      </c>
      <c r="O51" s="152">
        <f t="shared" ref="O51" si="55">(I51/C51)*10</f>
        <v>5.6607565011820329</v>
      </c>
      <c r="P51" s="52">
        <f t="shared" ref="P51" si="56">(O51-N51)/N51</f>
        <v>0.25232965077615899</v>
      </c>
    </row>
    <row r="52" spans="1:16" ht="20.100000000000001" customHeight="1" x14ac:dyDescent="0.25">
      <c r="A52" s="38" t="s">
        <v>174</v>
      </c>
      <c r="B52" s="19">
        <v>118.66999999999997</v>
      </c>
      <c r="C52" s="140">
        <v>52.34</v>
      </c>
      <c r="D52" s="247">
        <f t="shared" si="32"/>
        <v>2.3114305470340175E-2</v>
      </c>
      <c r="E52" s="215">
        <f t="shared" si="33"/>
        <v>9.1276263288596234E-3</v>
      </c>
      <c r="F52" s="52">
        <f t="shared" si="43"/>
        <v>-0.55894497345580163</v>
      </c>
      <c r="H52" s="19">
        <v>43.225999999999999</v>
      </c>
      <c r="I52" s="140">
        <v>22.106999999999996</v>
      </c>
      <c r="J52" s="247">
        <f t="shared" si="34"/>
        <v>1.7807376635532109E-2</v>
      </c>
      <c r="K52" s="215">
        <f t="shared" si="35"/>
        <v>9.0063590834999901E-3</v>
      </c>
      <c r="L52" s="52">
        <f t="shared" si="47"/>
        <v>-0.48857169296256892</v>
      </c>
      <c r="N52" s="27">
        <f t="shared" ref="N52" si="57">(H52/B52)*10</f>
        <v>3.6425381309513782</v>
      </c>
      <c r="O52" s="152">
        <f t="shared" ref="O52" si="58">(I52/C52)*10</f>
        <v>4.2237294612151306</v>
      </c>
      <c r="P52" s="52">
        <f t="shared" ref="P52" si="59">(O52-N52)/N52</f>
        <v>0.15955669079350271</v>
      </c>
    </row>
    <row r="53" spans="1:16" ht="20.100000000000001" customHeight="1" x14ac:dyDescent="0.25">
      <c r="A53" s="38" t="s">
        <v>192</v>
      </c>
      <c r="B53" s="19">
        <v>45.500000000000007</v>
      </c>
      <c r="C53" s="140">
        <v>25.47</v>
      </c>
      <c r="D53" s="247">
        <f t="shared" si="32"/>
        <v>8.8623990806478321E-3</v>
      </c>
      <c r="E53" s="215">
        <f t="shared" si="33"/>
        <v>4.4417394458550743E-3</v>
      </c>
      <c r="F53" s="52">
        <f t="shared" si="43"/>
        <v>-0.44021978021978031</v>
      </c>
      <c r="H53" s="19">
        <v>16.177</v>
      </c>
      <c r="I53" s="140">
        <v>9.8289999999999988</v>
      </c>
      <c r="J53" s="247">
        <f t="shared" si="34"/>
        <v>6.6642745531162477E-3</v>
      </c>
      <c r="K53" s="215">
        <f t="shared" si="35"/>
        <v>4.0043200539069713E-3</v>
      </c>
      <c r="L53" s="52">
        <f t="shared" ref="L53" si="60">(I53-H53)/H53</f>
        <v>-0.39240897570624966</v>
      </c>
      <c r="N53" s="27">
        <f t="shared" ref="N53" si="61">(H53/B53)*10</f>
        <v>3.5553846153846145</v>
      </c>
      <c r="O53" s="152">
        <f t="shared" ref="O53" si="62">(I53/C53)*10</f>
        <v>3.8590498625834311</v>
      </c>
      <c r="P53" s="52">
        <f t="shared" ref="P53" si="63">(O53-N53)/N53</f>
        <v>8.5409957022600971E-2</v>
      </c>
    </row>
    <row r="54" spans="1:16" ht="20.100000000000001" customHeight="1" x14ac:dyDescent="0.25">
      <c r="A54" s="38" t="s">
        <v>191</v>
      </c>
      <c r="B54" s="19">
        <v>14.429999999999998</v>
      </c>
      <c r="C54" s="140">
        <v>13.190000000000001</v>
      </c>
      <c r="D54" s="247">
        <f t="shared" si="32"/>
        <v>2.810646565576883E-3</v>
      </c>
      <c r="E54" s="215">
        <f t="shared" si="33"/>
        <v>2.3002176400011166E-3</v>
      </c>
      <c r="F54" s="52">
        <f t="shared" si="43"/>
        <v>-8.5932085932085719E-2</v>
      </c>
      <c r="H54" s="19">
        <v>9.4039999999999999</v>
      </c>
      <c r="I54" s="140">
        <v>9.0450000000000017</v>
      </c>
      <c r="J54" s="247">
        <f t="shared" si="34"/>
        <v>3.8740704640851326E-3</v>
      </c>
      <c r="K54" s="215">
        <f t="shared" si="35"/>
        <v>3.6849196141610099E-3</v>
      </c>
      <c r="L54" s="52">
        <f t="shared" si="41"/>
        <v>-3.8175244576775652E-2</v>
      </c>
      <c r="N54" s="27">
        <f t="shared" ref="N54" si="64">(H54/B54)*10</f>
        <v>6.5169785169785177</v>
      </c>
      <c r="O54" s="152">
        <f t="shared" ref="O54" si="65">(I54/C54)*10</f>
        <v>6.8574677786201672</v>
      </c>
      <c r="P54" s="52">
        <f t="shared" ref="P54" si="66">(O54-N54)/N54</f>
        <v>5.2246491338675052E-2</v>
      </c>
    </row>
    <row r="55" spans="1:16" ht="20.100000000000001" customHeight="1" thickBot="1" x14ac:dyDescent="0.3">
      <c r="A55" s="8" t="s">
        <v>17</v>
      </c>
      <c r="B55" s="19">
        <f>B56-SUM(B39:B54)</f>
        <v>628.05000000000109</v>
      </c>
      <c r="C55" s="140">
        <f>C56-SUM(C39:C54)</f>
        <v>72.069999999999709</v>
      </c>
      <c r="D55" s="247">
        <f t="shared" si="32"/>
        <v>0.12233032401320616</v>
      </c>
      <c r="E55" s="215">
        <f t="shared" si="33"/>
        <v>1.2568361282401802E-2</v>
      </c>
      <c r="F55" s="52">
        <f t="shared" ref="F55" si="67">(C55-B55)/B55</f>
        <v>-0.88524798980972919</v>
      </c>
      <c r="H55" s="19">
        <f>H56-SUM(H39:H54)</f>
        <v>117.03400000000011</v>
      </c>
      <c r="I55" s="140">
        <f>I56-SUM(I39:I54)</f>
        <v>36.90599999999904</v>
      </c>
      <c r="J55" s="247">
        <f t="shared" si="34"/>
        <v>4.8213309516561019E-2</v>
      </c>
      <c r="K55" s="215">
        <f t="shared" si="35"/>
        <v>1.5035449782224729E-2</v>
      </c>
      <c r="L55" s="52">
        <f t="shared" ref="L55" si="68">(I55-H55)/H55</f>
        <v>-0.68465574106670701</v>
      </c>
      <c r="N55" s="27">
        <f t="shared" si="44"/>
        <v>1.8634503622323049</v>
      </c>
      <c r="O55" s="152">
        <f t="shared" si="45"/>
        <v>5.1208547245732197</v>
      </c>
      <c r="P55" s="52">
        <f t="shared" si="46"/>
        <v>1.7480499767317301</v>
      </c>
    </row>
    <row r="56" spans="1:16" ht="26.25" customHeight="1" thickBot="1" x14ac:dyDescent="0.3">
      <c r="A56" s="12" t="s">
        <v>18</v>
      </c>
      <c r="B56" s="17">
        <v>5134.05</v>
      </c>
      <c r="C56" s="145">
        <v>5734.24</v>
      </c>
      <c r="D56" s="253">
        <f>SUM(D39:D55)</f>
        <v>1.0000000000000002</v>
      </c>
      <c r="E56" s="254">
        <f>SUM(E39:E55)</f>
        <v>1</v>
      </c>
      <c r="F56" s="57">
        <f t="shared" si="38"/>
        <v>0.11690380888382458</v>
      </c>
      <c r="G56" s="1"/>
      <c r="H56" s="17">
        <v>2427.4210000000007</v>
      </c>
      <c r="I56" s="145">
        <v>2454.5990000000002</v>
      </c>
      <c r="J56" s="253">
        <f>SUM(J39:J55)</f>
        <v>0.99999999999999989</v>
      </c>
      <c r="K56" s="254">
        <f>SUM(K39:K55)</f>
        <v>0.99999999999999967</v>
      </c>
      <c r="L56" s="57">
        <f t="shared" si="39"/>
        <v>1.1196244903541422E-2</v>
      </c>
      <c r="M56" s="1"/>
      <c r="N56" s="29">
        <f t="shared" si="36"/>
        <v>4.7280821184055482</v>
      </c>
      <c r="O56" s="146">
        <f t="shared" si="37"/>
        <v>4.2806003934261563</v>
      </c>
      <c r="P56" s="57">
        <f t="shared" si="8"/>
        <v>-9.4643391077627093E-2</v>
      </c>
    </row>
    <row r="58" spans="1:16" ht="15.75" thickBot="1" x14ac:dyDescent="0.3"/>
    <row r="59" spans="1:16" x14ac:dyDescent="0.25">
      <c r="A59" s="373" t="s">
        <v>15</v>
      </c>
      <c r="B59" s="367" t="s">
        <v>1</v>
      </c>
      <c r="C59" s="359"/>
      <c r="D59" s="367" t="s">
        <v>104</v>
      </c>
      <c r="E59" s="359"/>
      <c r="F59" s="130" t="s">
        <v>0</v>
      </c>
      <c r="H59" s="376" t="s">
        <v>19</v>
      </c>
      <c r="I59" s="377"/>
      <c r="J59" s="367" t="s">
        <v>104</v>
      </c>
      <c r="K59" s="360"/>
      <c r="L59" s="130" t="s">
        <v>0</v>
      </c>
      <c r="N59" s="358" t="s">
        <v>22</v>
      </c>
      <c r="O59" s="359"/>
      <c r="P59" s="130" t="s">
        <v>0</v>
      </c>
    </row>
    <row r="60" spans="1:16" x14ac:dyDescent="0.25">
      <c r="A60" s="374"/>
      <c r="B60" s="368" t="str">
        <f>B5</f>
        <v>jan-nov</v>
      </c>
      <c r="C60" s="362"/>
      <c r="D60" s="368" t="str">
        <f>B5</f>
        <v>jan-nov</v>
      </c>
      <c r="E60" s="362"/>
      <c r="F60" s="131" t="str">
        <f>F37</f>
        <v>2024/2023</v>
      </c>
      <c r="H60" s="356" t="str">
        <f>B5</f>
        <v>jan-nov</v>
      </c>
      <c r="I60" s="362"/>
      <c r="J60" s="368" t="str">
        <f>B5</f>
        <v>jan-nov</v>
      </c>
      <c r="K60" s="357"/>
      <c r="L60" s="131" t="str">
        <f>L37</f>
        <v>2024/2023</v>
      </c>
      <c r="N60" s="356" t="str">
        <f>B5</f>
        <v>jan-nov</v>
      </c>
      <c r="O60" s="357"/>
      <c r="P60" s="131" t="str">
        <f>P37</f>
        <v>2024/2023</v>
      </c>
    </row>
    <row r="61" spans="1:16" ht="19.5" customHeight="1" thickBot="1" x14ac:dyDescent="0.3">
      <c r="A61" s="375"/>
      <c r="B61" s="99">
        <f>B6</f>
        <v>2023</v>
      </c>
      <c r="C61" s="134">
        <f>C6</f>
        <v>2024</v>
      </c>
      <c r="D61" s="99">
        <f>B6</f>
        <v>2023</v>
      </c>
      <c r="E61" s="134">
        <f>C6</f>
        <v>2024</v>
      </c>
      <c r="F61" s="132" t="s">
        <v>1</v>
      </c>
      <c r="H61" s="25">
        <f>B6</f>
        <v>2023</v>
      </c>
      <c r="I61" s="134">
        <f>C6</f>
        <v>2024</v>
      </c>
      <c r="J61" s="99">
        <f>B6</f>
        <v>2023</v>
      </c>
      <c r="K61" s="134">
        <f>C6</f>
        <v>2024</v>
      </c>
      <c r="L61" s="259">
        <v>1000</v>
      </c>
      <c r="N61" s="25">
        <f>B6</f>
        <v>2023</v>
      </c>
      <c r="O61" s="134">
        <f>C6</f>
        <v>2024</v>
      </c>
      <c r="P61" s="132"/>
    </row>
    <row r="62" spans="1:16" ht="20.100000000000001" customHeight="1" x14ac:dyDescent="0.25">
      <c r="A62" s="38" t="s">
        <v>168</v>
      </c>
      <c r="B62" s="39">
        <v>1783.0800000000004</v>
      </c>
      <c r="C62" s="147">
        <v>1046.4800000000002</v>
      </c>
      <c r="D62" s="247">
        <f t="shared" ref="D62:D83" si="69">B62/$B$84</f>
        <v>0.16804736404607482</v>
      </c>
      <c r="E62" s="246">
        <f t="shared" ref="E62:E83" si="70">C62/$C$84</f>
        <v>9.4775432724005751E-2</v>
      </c>
      <c r="F62" s="52">
        <f t="shared" ref="F62:F83" si="71">(C62-B62)/B62</f>
        <v>-0.4131054131054131</v>
      </c>
      <c r="H62" s="19">
        <v>1156.855</v>
      </c>
      <c r="I62" s="147">
        <v>1274.8680000000002</v>
      </c>
      <c r="J62" s="245">
        <f t="shared" ref="J62:J84" si="72">H62/$H$84</f>
        <v>0.17280252260568682</v>
      </c>
      <c r="K62" s="246">
        <f t="shared" ref="K62:K84" si="73">I62/$I$84</f>
        <v>0.17027227151502716</v>
      </c>
      <c r="L62" s="52">
        <f t="shared" ref="L62:L74" si="74">(I62-H62)/H62</f>
        <v>0.10201192024929671</v>
      </c>
      <c r="N62" s="40">
        <f t="shared" ref="N62" si="75">(H62/B62)*10</f>
        <v>6.4879590371716347</v>
      </c>
      <c r="O62" s="143">
        <f t="shared" ref="O62" si="76">(I62/C62)*10</f>
        <v>12.182440180414339</v>
      </c>
      <c r="P62" s="52">
        <f t="shared" ref="P62" si="77">(O62-N62)/N62</f>
        <v>0.87769992236651984</v>
      </c>
    </row>
    <row r="63" spans="1:16" ht="20.100000000000001" customHeight="1" x14ac:dyDescent="0.25">
      <c r="A63" s="38" t="s">
        <v>161</v>
      </c>
      <c r="B63" s="19">
        <v>1857.1400000000003</v>
      </c>
      <c r="C63" s="140">
        <v>1712.5599999999995</v>
      </c>
      <c r="D63" s="247">
        <f t="shared" si="69"/>
        <v>0.17502718984259111</v>
      </c>
      <c r="E63" s="215">
        <f t="shared" si="70"/>
        <v>0.15509958629483908</v>
      </c>
      <c r="F63" s="52">
        <f t="shared" si="71"/>
        <v>-7.7850889001368134E-2</v>
      </c>
      <c r="H63" s="19">
        <v>1066.8019999999999</v>
      </c>
      <c r="I63" s="140">
        <v>1150.1250000000002</v>
      </c>
      <c r="J63" s="214">
        <f t="shared" si="72"/>
        <v>0.15935106536324076</v>
      </c>
      <c r="K63" s="215">
        <f t="shared" si="73"/>
        <v>0.15361150823161349</v>
      </c>
      <c r="L63" s="52">
        <f t="shared" si="74"/>
        <v>7.8105402877010288E-2</v>
      </c>
      <c r="N63" s="40">
        <f t="shared" ref="N63:N64" si="78">(H63/B63)*10</f>
        <v>5.7443272989650742</v>
      </c>
      <c r="O63" s="143">
        <f t="shared" ref="O63:O64" si="79">(I63/C63)*10</f>
        <v>6.7158230952492204</v>
      </c>
      <c r="P63" s="52">
        <f t="shared" si="8"/>
        <v>0.16912263973175337</v>
      </c>
    </row>
    <row r="64" spans="1:16" ht="20.100000000000001" customHeight="1" x14ac:dyDescent="0.25">
      <c r="A64" s="38" t="s">
        <v>171</v>
      </c>
      <c r="B64" s="19">
        <v>424.01</v>
      </c>
      <c r="C64" s="140">
        <v>1594.3999999999999</v>
      </c>
      <c r="D64" s="247">
        <f t="shared" si="69"/>
        <v>3.9961057736711846E-2</v>
      </c>
      <c r="E64" s="215">
        <f t="shared" si="70"/>
        <v>0.14439831619825963</v>
      </c>
      <c r="F64" s="52">
        <f t="shared" si="71"/>
        <v>2.7602886724369706</v>
      </c>
      <c r="H64" s="19">
        <v>164.25399999999999</v>
      </c>
      <c r="I64" s="140">
        <v>1067.3080000000002</v>
      </c>
      <c r="J64" s="214">
        <f t="shared" si="72"/>
        <v>2.4535058886441672E-2</v>
      </c>
      <c r="K64" s="215">
        <f t="shared" si="73"/>
        <v>0.14255041115328068</v>
      </c>
      <c r="L64" s="52">
        <f t="shared" si="74"/>
        <v>5.4979117707940155</v>
      </c>
      <c r="N64" s="40">
        <f t="shared" si="78"/>
        <v>3.8738237305723922</v>
      </c>
      <c r="O64" s="143">
        <f t="shared" si="79"/>
        <v>6.6941043652784771</v>
      </c>
      <c r="P64" s="52">
        <f t="shared" si="8"/>
        <v>0.72803535495131144</v>
      </c>
    </row>
    <row r="65" spans="1:16" ht="20.100000000000001" customHeight="1" x14ac:dyDescent="0.25">
      <c r="A65" s="38" t="s">
        <v>163</v>
      </c>
      <c r="B65" s="19">
        <v>1127.5200000000004</v>
      </c>
      <c r="C65" s="140">
        <v>944.7800000000002</v>
      </c>
      <c r="D65" s="247">
        <f t="shared" si="69"/>
        <v>0.10626374807032231</v>
      </c>
      <c r="E65" s="215">
        <f t="shared" si="70"/>
        <v>8.556487780844943E-2</v>
      </c>
      <c r="F65" s="52">
        <f t="shared" si="71"/>
        <v>-0.16207251312615312</v>
      </c>
      <c r="H65" s="19">
        <v>1261.547</v>
      </c>
      <c r="I65" s="140">
        <v>1022.9069999999999</v>
      </c>
      <c r="J65" s="214">
        <f t="shared" si="72"/>
        <v>0.18844064639530139</v>
      </c>
      <c r="K65" s="215">
        <f t="shared" si="73"/>
        <v>0.13662018219817412</v>
      </c>
      <c r="L65" s="52">
        <f t="shared" si="74"/>
        <v>-0.18916457333733908</v>
      </c>
      <c r="N65" s="40">
        <f t="shared" ref="N65:N67" si="80">(H65/B65)*10</f>
        <v>11.18868844898538</v>
      </c>
      <c r="O65" s="143">
        <f t="shared" ref="O65:O67" si="81">(I65/C65)*10</f>
        <v>10.826933254302586</v>
      </c>
      <c r="P65" s="52">
        <f t="shared" ref="P65:P67" si="82">(O65-N65)/N65</f>
        <v>-3.2332225205144394E-2</v>
      </c>
    </row>
    <row r="66" spans="1:16" ht="20.100000000000001" customHeight="1" x14ac:dyDescent="0.25">
      <c r="A66" s="38" t="s">
        <v>176</v>
      </c>
      <c r="B66" s="19">
        <v>103.74</v>
      </c>
      <c r="C66" s="140">
        <v>90.680000000000021</v>
      </c>
      <c r="D66" s="247">
        <f t="shared" si="69"/>
        <v>9.7770338661976996E-3</v>
      </c>
      <c r="E66" s="215">
        <f t="shared" si="70"/>
        <v>8.2125183848834587E-3</v>
      </c>
      <c r="F66" s="52">
        <f>(C65-B65)/B65</f>
        <v>-0.16207251312615312</v>
      </c>
      <c r="H66" s="19">
        <v>474.52500000000009</v>
      </c>
      <c r="I66" s="140">
        <v>458.23700000000008</v>
      </c>
      <c r="J66" s="214">
        <f t="shared" si="72"/>
        <v>7.0881067237867801E-2</v>
      </c>
      <c r="K66" s="215">
        <f t="shared" si="73"/>
        <v>6.120245773070742E-2</v>
      </c>
      <c r="L66" s="52">
        <f t="shared" si="74"/>
        <v>-3.4324851166956445E-2</v>
      </c>
      <c r="N66" s="40">
        <f t="shared" ref="N66" si="83">(H66/B66)*10</f>
        <v>45.741758241758255</v>
      </c>
      <c r="O66" s="143">
        <f t="shared" ref="O66" si="84">(I66/C66)*10</f>
        <v>50.533414203793555</v>
      </c>
      <c r="P66" s="52">
        <f t="shared" ref="P66" si="85">(O66-N66)/N66</f>
        <v>0.10475452073158251</v>
      </c>
    </row>
    <row r="67" spans="1:16" ht="20.100000000000001" customHeight="1" x14ac:dyDescent="0.25">
      <c r="A67" s="38" t="s">
        <v>164</v>
      </c>
      <c r="B67" s="19">
        <v>779.11</v>
      </c>
      <c r="C67" s="140">
        <v>685.09999999999991</v>
      </c>
      <c r="D67" s="247">
        <f t="shared" si="69"/>
        <v>7.3427654284685659E-2</v>
      </c>
      <c r="E67" s="215">
        <f t="shared" si="70"/>
        <v>6.2046717528492008E-2</v>
      </c>
      <c r="F67" s="52">
        <f t="shared" si="71"/>
        <v>-0.12066332096879787</v>
      </c>
      <c r="H67" s="19">
        <v>351.85599999999988</v>
      </c>
      <c r="I67" s="140">
        <v>361.07999999999993</v>
      </c>
      <c r="J67" s="214">
        <f t="shared" si="72"/>
        <v>5.2557670921547228E-2</v>
      </c>
      <c r="K67" s="215">
        <f t="shared" si="73"/>
        <v>4.8226100112832064E-2</v>
      </c>
      <c r="L67" s="52">
        <f t="shared" si="74"/>
        <v>2.6215269883134149E-2</v>
      </c>
      <c r="N67" s="40">
        <f t="shared" si="80"/>
        <v>4.5161273761086349</v>
      </c>
      <c r="O67" s="143">
        <f t="shared" si="81"/>
        <v>5.2704714640198507</v>
      </c>
      <c r="P67" s="52">
        <f t="shared" si="82"/>
        <v>0.16703339500605577</v>
      </c>
    </row>
    <row r="68" spans="1:16" ht="20.100000000000001" customHeight="1" x14ac:dyDescent="0.25">
      <c r="A68" s="38" t="s">
        <v>166</v>
      </c>
      <c r="B68" s="19">
        <v>676.4899999999999</v>
      </c>
      <c r="C68" s="140">
        <v>809.36999999999989</v>
      </c>
      <c r="D68" s="247">
        <f t="shared" si="69"/>
        <v>6.3756175439985366E-2</v>
      </c>
      <c r="E68" s="215">
        <f t="shared" si="70"/>
        <v>7.3301345447431873E-2</v>
      </c>
      <c r="F68" s="52">
        <f t="shared" si="71"/>
        <v>0.19642566778518533</v>
      </c>
      <c r="H68" s="19">
        <v>324.66900000000004</v>
      </c>
      <c r="I68" s="140">
        <v>351.47899999999993</v>
      </c>
      <c r="J68" s="214">
        <f t="shared" si="72"/>
        <v>4.8496676084613666E-2</v>
      </c>
      <c r="K68" s="215">
        <f t="shared" si="73"/>
        <v>4.6943783764146728E-2</v>
      </c>
      <c r="L68" s="52">
        <f t="shared" si="74"/>
        <v>8.2576408588438954E-2</v>
      </c>
      <c r="N68" s="40">
        <f t="shared" ref="N68:N69" si="86">(H68/B68)*10</f>
        <v>4.7993170630755824</v>
      </c>
      <c r="O68" s="143">
        <f t="shared" ref="O68:O69" si="87">(I68/C68)*10</f>
        <v>4.3426245104216861</v>
      </c>
      <c r="P68" s="52">
        <f t="shared" ref="P68:P69" si="88">(O68-N68)/N68</f>
        <v>-9.5157820717356525E-2</v>
      </c>
    </row>
    <row r="69" spans="1:16" ht="20.100000000000001" customHeight="1" x14ac:dyDescent="0.25">
      <c r="A69" s="38" t="s">
        <v>172</v>
      </c>
      <c r="B69" s="19">
        <v>485.69</v>
      </c>
      <c r="C69" s="140">
        <v>406.38000000000011</v>
      </c>
      <c r="D69" s="247">
        <f t="shared" si="69"/>
        <v>4.5774123563462131E-2</v>
      </c>
      <c r="E69" s="215">
        <f t="shared" si="70"/>
        <v>3.6804181972308558E-2</v>
      </c>
      <c r="F69" s="52">
        <f t="shared" si="71"/>
        <v>-0.16329345879058635</v>
      </c>
      <c r="H69" s="19">
        <v>329.29800000000006</v>
      </c>
      <c r="I69" s="140">
        <v>282.39299999999997</v>
      </c>
      <c r="J69" s="214">
        <f t="shared" si="72"/>
        <v>4.918812218385836E-2</v>
      </c>
      <c r="K69" s="215">
        <f t="shared" si="73"/>
        <v>3.7716608754744065E-2</v>
      </c>
      <c r="L69" s="52">
        <f t="shared" si="74"/>
        <v>-0.14243937102563659</v>
      </c>
      <c r="N69" s="40">
        <f t="shared" si="86"/>
        <v>6.7800037060676575</v>
      </c>
      <c r="O69" s="143">
        <f t="shared" si="87"/>
        <v>6.9489886313302796</v>
      </c>
      <c r="P69" s="52">
        <f t="shared" si="88"/>
        <v>2.4924016650815648E-2</v>
      </c>
    </row>
    <row r="70" spans="1:16" ht="20.100000000000001" customHeight="1" x14ac:dyDescent="0.25">
      <c r="A70" s="38" t="s">
        <v>183</v>
      </c>
      <c r="B70" s="19">
        <v>625.21000000000026</v>
      </c>
      <c r="C70" s="140">
        <v>460.96999999999991</v>
      </c>
      <c r="D70" s="247">
        <f t="shared" si="69"/>
        <v>5.8923263384282505E-2</v>
      </c>
      <c r="E70" s="215">
        <f t="shared" si="70"/>
        <v>4.1748176002202542E-2</v>
      </c>
      <c r="F70" s="52">
        <f t="shared" si="71"/>
        <v>-0.26269573423329806</v>
      </c>
      <c r="H70" s="19">
        <v>319.21300000000002</v>
      </c>
      <c r="I70" s="140">
        <v>225.57899999999998</v>
      </c>
      <c r="J70" s="214">
        <f t="shared" si="72"/>
        <v>4.7681698785525507E-2</v>
      </c>
      <c r="K70" s="215">
        <f t="shared" si="73"/>
        <v>3.0128490742640259E-2</v>
      </c>
      <c r="L70" s="52">
        <f t="shared" si="74"/>
        <v>-0.29332765269584898</v>
      </c>
      <c r="N70" s="40">
        <f t="shared" ref="N70:N71" si="89">(H70/B70)*10</f>
        <v>5.1056924873242568</v>
      </c>
      <c r="O70" s="143">
        <f t="shared" ref="O70:O71" si="90">(I70/C70)*10</f>
        <v>4.8935722498210303</v>
      </c>
      <c r="P70" s="52">
        <f t="shared" ref="P70:P71" si="91">(O70-N70)/N70</f>
        <v>-4.1545831056188906E-2</v>
      </c>
    </row>
    <row r="71" spans="1:16" ht="20.100000000000001" customHeight="1" x14ac:dyDescent="0.25">
      <c r="A71" s="38" t="s">
        <v>222</v>
      </c>
      <c r="B71" s="19">
        <v>154.11999999999998</v>
      </c>
      <c r="C71" s="140">
        <v>350.86999999999995</v>
      </c>
      <c r="D71" s="247">
        <f t="shared" si="69"/>
        <v>1.452512492248303E-2</v>
      </c>
      <c r="E71" s="215">
        <f t="shared" si="70"/>
        <v>3.1776867288311181E-2</v>
      </c>
      <c r="F71" s="52">
        <f t="shared" si="71"/>
        <v>1.2766026472878276</v>
      </c>
      <c r="H71" s="19">
        <v>73.498000000000005</v>
      </c>
      <c r="I71" s="140">
        <v>171.52999999999997</v>
      </c>
      <c r="J71" s="214">
        <f t="shared" si="72"/>
        <v>1.0978592655495088E-2</v>
      </c>
      <c r="K71" s="215">
        <f t="shared" si="73"/>
        <v>2.2909668085615609E-2</v>
      </c>
      <c r="L71" s="52">
        <f t="shared" si="74"/>
        <v>1.3338050014966389</v>
      </c>
      <c r="N71" s="40">
        <f t="shared" si="89"/>
        <v>4.7688813911238013</v>
      </c>
      <c r="O71" s="143">
        <f t="shared" si="90"/>
        <v>4.8887052184569786</v>
      </c>
      <c r="P71" s="52">
        <f t="shared" si="91"/>
        <v>2.5126191554313424E-2</v>
      </c>
    </row>
    <row r="72" spans="1:16" ht="20.100000000000001" customHeight="1" x14ac:dyDescent="0.25">
      <c r="A72" s="38" t="s">
        <v>182</v>
      </c>
      <c r="B72" s="19">
        <v>172.92999999999998</v>
      </c>
      <c r="C72" s="140">
        <v>493.46000000000004</v>
      </c>
      <c r="D72" s="247">
        <f t="shared" si="69"/>
        <v>1.6297883810310086E-2</v>
      </c>
      <c r="E72" s="215">
        <f t="shared" si="70"/>
        <v>4.4690663015048419E-2</v>
      </c>
      <c r="F72" s="52">
        <f t="shared" si="71"/>
        <v>1.8535245475047715</v>
      </c>
      <c r="H72" s="19">
        <v>125.37500000000001</v>
      </c>
      <c r="I72" s="140">
        <v>156.65199999999999</v>
      </c>
      <c r="J72" s="214">
        <f t="shared" si="72"/>
        <v>1.8727598767077972E-2</v>
      </c>
      <c r="K72" s="215">
        <f t="shared" si="73"/>
        <v>2.0922551885663481E-2</v>
      </c>
      <c r="L72" s="52">
        <f t="shared" si="74"/>
        <v>0.24946759720837464</v>
      </c>
      <c r="N72" s="40">
        <f t="shared" ref="N72" si="92">(H72/B72)*10</f>
        <v>7.2500433701497737</v>
      </c>
      <c r="O72" s="143">
        <f t="shared" ref="O72" si="93">(I72/C72)*10</f>
        <v>3.174563287804482</v>
      </c>
      <c r="P72" s="52">
        <f t="shared" ref="P72" si="94">(O72-N72)/N72</f>
        <v>-0.56213182104883042</v>
      </c>
    </row>
    <row r="73" spans="1:16" ht="20.100000000000001" customHeight="1" x14ac:dyDescent="0.25">
      <c r="A73" s="38" t="s">
        <v>197</v>
      </c>
      <c r="B73" s="19">
        <v>213.47000000000003</v>
      </c>
      <c r="C73" s="140">
        <v>399.33</v>
      </c>
      <c r="D73" s="247">
        <f t="shared" si="69"/>
        <v>2.0118598606296736E-2</v>
      </c>
      <c r="E73" s="215">
        <f t="shared" si="70"/>
        <v>3.6165692177277359E-2</v>
      </c>
      <c r="F73" s="52">
        <f t="shared" si="71"/>
        <v>0.8706609828078884</v>
      </c>
      <c r="H73" s="19">
        <v>63.970999999999989</v>
      </c>
      <c r="I73" s="140">
        <v>146.94400000000002</v>
      </c>
      <c r="J73" s="214">
        <f t="shared" si="72"/>
        <v>9.5555192082053403E-3</v>
      </c>
      <c r="K73" s="215">
        <f t="shared" si="73"/>
        <v>1.9625944541320474E-2</v>
      </c>
      <c r="L73" s="52">
        <f t="shared" si="74"/>
        <v>1.2970408466336316</v>
      </c>
      <c r="N73" s="40">
        <f t="shared" ref="N73" si="95">(H73/B73)*10</f>
        <v>2.9967208507050165</v>
      </c>
      <c r="O73" s="143">
        <f t="shared" ref="O73" si="96">(I73/C73)*10</f>
        <v>3.6797636040367623</v>
      </c>
      <c r="P73" s="52">
        <f t="shared" ref="P73" si="97">(O73-N73)/N73</f>
        <v>0.22793005667212926</v>
      </c>
    </row>
    <row r="74" spans="1:16" ht="20.100000000000001" customHeight="1" x14ac:dyDescent="0.25">
      <c r="A74" s="38" t="s">
        <v>177</v>
      </c>
      <c r="B74" s="19">
        <v>177.55</v>
      </c>
      <c r="C74" s="140">
        <v>181.36</v>
      </c>
      <c r="D74" s="247">
        <f t="shared" si="69"/>
        <v>1.673329827398691E-2</v>
      </c>
      <c r="E74" s="215">
        <f t="shared" si="70"/>
        <v>1.6425036769766914E-2</v>
      </c>
      <c r="F74" s="52">
        <f t="shared" si="71"/>
        <v>2.1458744015770217E-2</v>
      </c>
      <c r="H74" s="19">
        <v>125.92099999999999</v>
      </c>
      <c r="I74" s="140">
        <v>106.866</v>
      </c>
      <c r="J74" s="214">
        <f t="shared" si="72"/>
        <v>1.8809156246055631E-2</v>
      </c>
      <c r="K74" s="215">
        <f t="shared" si="73"/>
        <v>1.4273098522925425E-2</v>
      </c>
      <c r="L74" s="52">
        <f t="shared" si="74"/>
        <v>-0.15132503712645226</v>
      </c>
      <c r="N74" s="40">
        <f t="shared" ref="N74:N75" si="98">(H74/B74)*10</f>
        <v>7.0921430582934377</v>
      </c>
      <c r="O74" s="143">
        <f t="shared" ref="O74:O75" si="99">(I74/C74)*10</f>
        <v>5.8924790471989406</v>
      </c>
      <c r="P74" s="52">
        <f t="shared" ref="P74:P75" si="100">(O74-N74)/N74</f>
        <v>-0.16915394983348925</v>
      </c>
    </row>
    <row r="75" spans="1:16" ht="20.100000000000001" customHeight="1" x14ac:dyDescent="0.25">
      <c r="A75" s="38" t="s">
        <v>199</v>
      </c>
      <c r="B75" s="19">
        <v>150.73000000000005</v>
      </c>
      <c r="C75" s="140">
        <v>189.30999999999997</v>
      </c>
      <c r="D75" s="247">
        <f t="shared" si="69"/>
        <v>1.420563249134355E-2</v>
      </c>
      <c r="E75" s="215">
        <f t="shared" si="70"/>
        <v>1.7145035900333998E-2</v>
      </c>
      <c r="F75" s="52">
        <f t="shared" si="71"/>
        <v>0.25595435547004519</v>
      </c>
      <c r="H75" s="19">
        <v>58.344000000000008</v>
      </c>
      <c r="I75" s="140">
        <v>68.876999999999995</v>
      </c>
      <c r="J75" s="214">
        <f t="shared" si="72"/>
        <v>8.7149991821846243E-3</v>
      </c>
      <c r="K75" s="215">
        <f t="shared" si="73"/>
        <v>9.1992608216227272E-3</v>
      </c>
      <c r="L75" s="52">
        <f t="shared" ref="L75:L78" si="101">(I75-H75)/H75</f>
        <v>0.18053270259152587</v>
      </c>
      <c r="N75" s="40">
        <f t="shared" si="98"/>
        <v>3.8707622901877525</v>
      </c>
      <c r="O75" s="143">
        <f t="shared" si="99"/>
        <v>3.6383181025830651</v>
      </c>
      <c r="P75" s="52">
        <f t="shared" si="100"/>
        <v>-6.0051269021072502E-2</v>
      </c>
    </row>
    <row r="76" spans="1:16" ht="20.100000000000001" customHeight="1" x14ac:dyDescent="0.25">
      <c r="A76" s="38" t="s">
        <v>226</v>
      </c>
      <c r="B76" s="19">
        <v>11</v>
      </c>
      <c r="C76" s="140">
        <v>19.860000000000003</v>
      </c>
      <c r="D76" s="247">
        <f t="shared" si="69"/>
        <v>1.0367011039924302E-3</v>
      </c>
      <c r="E76" s="215">
        <f t="shared" si="70"/>
        <v>1.7986393374921205E-3</v>
      </c>
      <c r="F76" s="52">
        <f t="shared" si="71"/>
        <v>0.80545454545454576</v>
      </c>
      <c r="H76" s="19">
        <v>39.641999999999996</v>
      </c>
      <c r="I76" s="140">
        <v>67.760000000000005</v>
      </c>
      <c r="J76" s="214">
        <f t="shared" si="72"/>
        <v>5.9214314681914643E-3</v>
      </c>
      <c r="K76" s="215">
        <f t="shared" si="73"/>
        <v>9.0500735118131757E-3</v>
      </c>
      <c r="L76" s="52">
        <f t="shared" si="101"/>
        <v>0.70929821906059265</v>
      </c>
      <c r="N76" s="40">
        <f t="shared" ref="N76:N77" si="102">(H76/B76)*10</f>
        <v>36.038181818181812</v>
      </c>
      <c r="O76" s="143">
        <f t="shared" ref="O76:O77" si="103">(I76/C76)*10</f>
        <v>34.118831822759311</v>
      </c>
      <c r="P76" s="52">
        <f t="shared" ref="P76:P77" si="104">(O76-N76)/N76</f>
        <v>-5.325879105405254E-2</v>
      </c>
    </row>
    <row r="77" spans="1:16" ht="20.100000000000001" customHeight="1" x14ac:dyDescent="0.25">
      <c r="A77" s="38" t="s">
        <v>208</v>
      </c>
      <c r="B77" s="19">
        <v>544.23</v>
      </c>
      <c r="C77" s="140">
        <v>259.20000000000005</v>
      </c>
      <c r="D77" s="247">
        <f t="shared" si="69"/>
        <v>5.1291258347800031E-2</v>
      </c>
      <c r="E77" s="215">
        <f t="shared" si="70"/>
        <v>2.3474688634338249E-2</v>
      </c>
      <c r="F77" s="52">
        <f t="shared" si="71"/>
        <v>-0.52373077559120218</v>
      </c>
      <c r="H77" s="19">
        <v>179.501</v>
      </c>
      <c r="I77" s="140">
        <v>64.736999999999995</v>
      </c>
      <c r="J77" s="214">
        <f t="shared" si="72"/>
        <v>2.6812544018259325E-2</v>
      </c>
      <c r="K77" s="215">
        <f t="shared" si="73"/>
        <v>8.6463194943071052E-3</v>
      </c>
      <c r="L77" s="52">
        <f t="shared" si="101"/>
        <v>-0.63935019860613596</v>
      </c>
      <c r="N77" s="40">
        <f t="shared" si="102"/>
        <v>3.2982562519522993</v>
      </c>
      <c r="O77" s="143">
        <f t="shared" si="103"/>
        <v>2.4975694444444438</v>
      </c>
      <c r="P77" s="52">
        <f t="shared" si="104"/>
        <v>-0.2427606426983695</v>
      </c>
    </row>
    <row r="78" spans="1:16" ht="20.100000000000001" customHeight="1" x14ac:dyDescent="0.25">
      <c r="A78" s="38" t="s">
        <v>227</v>
      </c>
      <c r="B78" s="19">
        <v>180.53000000000003</v>
      </c>
      <c r="C78" s="140">
        <v>198.88</v>
      </c>
      <c r="D78" s="247">
        <f t="shared" si="69"/>
        <v>1.7014150027613952E-2</v>
      </c>
      <c r="E78" s="215">
        <f t="shared" si="70"/>
        <v>1.80117518348657E-2</v>
      </c>
      <c r="F78" s="52">
        <f t="shared" si="71"/>
        <v>0.10164515592976216</v>
      </c>
      <c r="H78" s="19">
        <v>61.692</v>
      </c>
      <c r="I78" s="140">
        <v>64.596999999999994</v>
      </c>
      <c r="J78" s="214">
        <f t="shared" si="72"/>
        <v>9.2150988884432631E-3</v>
      </c>
      <c r="K78" s="215">
        <f t="shared" si="73"/>
        <v>8.6276209953157559E-3</v>
      </c>
      <c r="L78" s="52">
        <f t="shared" si="101"/>
        <v>4.7088763534980128E-2</v>
      </c>
      <c r="N78" s="40">
        <f t="shared" ref="N78" si="105">(H78/B78)*10</f>
        <v>3.4172713676397271</v>
      </c>
      <c r="O78" s="143">
        <f t="shared" ref="O78" si="106">(I78/C78)*10</f>
        <v>3.2480390185036203</v>
      </c>
      <c r="P78" s="52">
        <f t="shared" ref="P78" si="107">(O78-N78)/N78</f>
        <v>-4.9522654460126686E-2</v>
      </c>
    </row>
    <row r="79" spans="1:16" ht="20.100000000000001" customHeight="1" x14ac:dyDescent="0.25">
      <c r="A79" s="38" t="s">
        <v>196</v>
      </c>
      <c r="B79" s="19">
        <v>134.07000000000002</v>
      </c>
      <c r="C79" s="140">
        <v>107.73</v>
      </c>
      <c r="D79" s="247">
        <f t="shared" si="69"/>
        <v>1.2635501546569557E-2</v>
      </c>
      <c r="E79" s="215">
        <f t="shared" si="70"/>
        <v>9.7566674636468328E-3</v>
      </c>
      <c r="F79" s="52">
        <f t="shared" si="71"/>
        <v>-0.19646453345267409</v>
      </c>
      <c r="H79" s="19">
        <v>80.920999999999992</v>
      </c>
      <c r="I79" s="140">
        <v>63.986000000000004</v>
      </c>
      <c r="J79" s="214">
        <f t="shared" si="72"/>
        <v>1.2087386000643798E-2</v>
      </c>
      <c r="K79" s="215">
        <f t="shared" si="73"/>
        <v>8.5460154032892255E-3</v>
      </c>
      <c r="L79" s="52">
        <f t="shared" ref="L79:L80" si="108">(I79-H79)/H79</f>
        <v>-0.20927818489638028</v>
      </c>
      <c r="N79" s="40">
        <f t="shared" ref="N79:N80" si="109">(H79/B79)*10</f>
        <v>6.0357276049824709</v>
      </c>
      <c r="O79" s="143">
        <f t="shared" ref="O79:O80" si="110">(I79/C79)*10</f>
        <v>5.9394783254432379</v>
      </c>
      <c r="P79" s="52">
        <f t="shared" ref="P79:P80" si="111">(O79-N79)/N79</f>
        <v>-1.5946591005826617E-2</v>
      </c>
    </row>
    <row r="80" spans="1:16" ht="20.100000000000001" customHeight="1" x14ac:dyDescent="0.25">
      <c r="A80" s="38" t="s">
        <v>205</v>
      </c>
      <c r="B80" s="19">
        <v>272.08999999999997</v>
      </c>
      <c r="C80" s="140">
        <v>223.37000000000003</v>
      </c>
      <c r="D80" s="247">
        <f t="shared" si="69"/>
        <v>2.5643273035027302E-2</v>
      </c>
      <c r="E80" s="215">
        <f t="shared" si="70"/>
        <v>2.0229711420725827E-2</v>
      </c>
      <c r="F80" s="52">
        <f t="shared" si="71"/>
        <v>-0.17905839979418556</v>
      </c>
      <c r="H80" s="19">
        <v>51.01400000000001</v>
      </c>
      <c r="I80" s="140">
        <v>42.883000000000003</v>
      </c>
      <c r="J80" s="214">
        <f t="shared" si="72"/>
        <v>7.6200974955430963E-3</v>
      </c>
      <c r="K80" s="215">
        <f t="shared" si="73"/>
        <v>5.7274838017574445E-3</v>
      </c>
      <c r="L80" s="52">
        <f t="shared" si="108"/>
        <v>-0.15938761908495719</v>
      </c>
      <c r="N80" s="40">
        <f t="shared" si="109"/>
        <v>1.8748943364327986</v>
      </c>
      <c r="O80" s="143">
        <f t="shared" si="110"/>
        <v>1.9198191341720015</v>
      </c>
      <c r="P80" s="52">
        <f t="shared" si="111"/>
        <v>2.3961242437095128E-2</v>
      </c>
    </row>
    <row r="81" spans="1:16" ht="20.100000000000001" customHeight="1" x14ac:dyDescent="0.25">
      <c r="A81" s="38" t="s">
        <v>207</v>
      </c>
      <c r="B81" s="19">
        <v>7.6199999999999992</v>
      </c>
      <c r="C81" s="140">
        <v>166.06</v>
      </c>
      <c r="D81" s="247">
        <f t="shared" si="69"/>
        <v>7.181511284020288E-4</v>
      </c>
      <c r="E81" s="215">
        <f t="shared" si="70"/>
        <v>1.503937806565667E-2</v>
      </c>
      <c r="F81" s="52">
        <f t="shared" si="71"/>
        <v>20.792650918635172</v>
      </c>
      <c r="H81" s="19">
        <v>3.16</v>
      </c>
      <c r="I81" s="140">
        <v>39.442</v>
      </c>
      <c r="J81" s="214">
        <f t="shared" si="72"/>
        <v>4.7201764390003098E-4</v>
      </c>
      <c r="K81" s="215">
        <f t="shared" si="73"/>
        <v>5.2679014086914888E-3</v>
      </c>
      <c r="L81" s="52">
        <f t="shared" ref="L81:L82" si="112">(I81-H81)/H81</f>
        <v>11.481645569620252</v>
      </c>
      <c r="N81" s="40">
        <f t="shared" ref="N81" si="113">(H81/B81)*10</f>
        <v>4.1469816272965883</v>
      </c>
      <c r="O81" s="143">
        <f t="shared" ref="O81" si="114">(I81/C81)*10</f>
        <v>2.375165602794171</v>
      </c>
      <c r="P81" s="52">
        <f t="shared" ref="P81" si="115">(O81-N81)/N81</f>
        <v>-0.42725437046545628</v>
      </c>
    </row>
    <row r="82" spans="1:16" ht="20.100000000000001" customHeight="1" x14ac:dyDescent="0.25">
      <c r="A82" s="38" t="s">
        <v>200</v>
      </c>
      <c r="B82" s="19">
        <v>54.55</v>
      </c>
      <c r="C82" s="140">
        <v>65.809999999999988</v>
      </c>
      <c r="D82" s="247">
        <f t="shared" si="69"/>
        <v>5.1410950202533693E-3</v>
      </c>
      <c r="E82" s="215">
        <f t="shared" si="70"/>
        <v>5.9601437462415106E-3</v>
      </c>
      <c r="F82" s="52">
        <f t="shared" si="71"/>
        <v>0.20641613198900077</v>
      </c>
      <c r="H82" s="19">
        <v>22.634999999999998</v>
      </c>
      <c r="I82" s="140">
        <v>28.310000000000002</v>
      </c>
      <c r="J82" s="214">
        <f t="shared" si="72"/>
        <v>3.381050433442152E-3</v>
      </c>
      <c r="K82" s="215">
        <f t="shared" si="73"/>
        <v>3.7811036174650384E-3</v>
      </c>
      <c r="L82" s="52">
        <f t="shared" si="112"/>
        <v>0.25071791473381949</v>
      </c>
      <c r="N82" s="40">
        <f t="shared" ref="N82" si="116">(H82/B82)*10</f>
        <v>4.1494042163153066</v>
      </c>
      <c r="O82" s="143">
        <f t="shared" ref="O82" si="117">(I82/C82)*10</f>
        <v>4.3017778453122633</v>
      </c>
      <c r="P82" s="52">
        <f t="shared" ref="P82" si="118">(O82-N82)/N82</f>
        <v>3.6721808976293277E-2</v>
      </c>
    </row>
    <row r="83" spans="1:16" ht="20.100000000000001" customHeight="1" thickBot="1" x14ac:dyDescent="0.3">
      <c r="A83" s="8" t="s">
        <v>17</v>
      </c>
      <c r="B83" s="19">
        <f>B84-SUM(B62:B82)</f>
        <v>675.70000000000073</v>
      </c>
      <c r="C83" s="142">
        <f>C84-SUM(C62:C82)</f>
        <v>635.7200000000048</v>
      </c>
      <c r="D83" s="247">
        <f t="shared" si="69"/>
        <v>6.3681721451607803E-2</v>
      </c>
      <c r="E83" s="215">
        <f t="shared" si="70"/>
        <v>5.7574571985422922E-2</v>
      </c>
      <c r="F83" s="52">
        <f t="shared" si="71"/>
        <v>-5.9168269942275982E-2</v>
      </c>
      <c r="H83" s="19">
        <f>H84-SUM(H62:H82)</f>
        <v>359.97199999999884</v>
      </c>
      <c r="I83" s="140">
        <f>I84-SUM(I62:I82)</f>
        <v>270.67200000000048</v>
      </c>
      <c r="J83" s="214">
        <f t="shared" si="72"/>
        <v>5.3769979528475127E-2</v>
      </c>
      <c r="K83" s="215">
        <f t="shared" si="73"/>
        <v>3.6151143707046932E-2</v>
      </c>
      <c r="L83" s="52">
        <f t="shared" ref="L83" si="119">(I83-H83)/H83</f>
        <v>-0.24807485026612805</v>
      </c>
      <c r="N83" s="40">
        <f t="shared" ref="N83:O84" si="120">(H83/B83)*10</f>
        <v>5.3273938138226793</v>
      </c>
      <c r="O83" s="143">
        <f t="shared" ref="O83" si="121">(I83/C83)*10</f>
        <v>4.2577235260806399</v>
      </c>
      <c r="P83" s="52">
        <f t="shared" ref="P83" si="122">(O83-N83)/N83</f>
        <v>-0.20078678714658341</v>
      </c>
    </row>
    <row r="84" spans="1:16" ht="26.25" customHeight="1" thickBot="1" x14ac:dyDescent="0.3">
      <c r="A84" s="12"/>
      <c r="B84" s="17">
        <v>10610.58</v>
      </c>
      <c r="C84" s="145">
        <v>11041.680000000004</v>
      </c>
      <c r="D84" s="243">
        <f>SUM(D62:D83)</f>
        <v>1.0000000000000002</v>
      </c>
      <c r="E84" s="244">
        <f>SUM(E62:E83)</f>
        <v>1</v>
      </c>
      <c r="F84" s="57">
        <f>(C84-B84)/B84</f>
        <v>4.06292587210128E-2</v>
      </c>
      <c r="G84" s="1"/>
      <c r="H84" s="17">
        <v>6694.6649999999981</v>
      </c>
      <c r="I84" s="145">
        <v>7487.2320000000018</v>
      </c>
      <c r="J84" s="255">
        <f t="shared" si="72"/>
        <v>1</v>
      </c>
      <c r="K84" s="244">
        <f t="shared" si="73"/>
        <v>1</v>
      </c>
      <c r="L84" s="57">
        <f>(I84-H84)/H84</f>
        <v>0.118387850624341</v>
      </c>
      <c r="M84" s="1"/>
      <c r="N84" s="37">
        <f t="shared" si="120"/>
        <v>6.3094241785086194</v>
      </c>
      <c r="O84" s="150">
        <f t="shared" si="120"/>
        <v>6.7808811702566993</v>
      </c>
      <c r="P84" s="57">
        <f>(O84-N84)/N84</f>
        <v>7.4722665398527691E-2</v>
      </c>
    </row>
  </sheetData>
  <mergeCells count="33">
    <mergeCell ref="N60:O60"/>
    <mergeCell ref="A59:A61"/>
    <mergeCell ref="B59:C59"/>
    <mergeCell ref="D59:E59"/>
    <mergeCell ref="H59:I59"/>
    <mergeCell ref="J59:K59"/>
    <mergeCell ref="B60:C60"/>
    <mergeCell ref="D60:E60"/>
    <mergeCell ref="H60:I60"/>
    <mergeCell ref="J60:K60"/>
    <mergeCell ref="A36:A38"/>
    <mergeCell ref="B36:C36"/>
    <mergeCell ref="D36:E36"/>
    <mergeCell ref="H36:I36"/>
    <mergeCell ref="N59:O59"/>
    <mergeCell ref="N36:O36"/>
    <mergeCell ref="B37:C37"/>
    <mergeCell ref="D37:E37"/>
    <mergeCell ref="H37:I37"/>
    <mergeCell ref="J37:K37"/>
    <mergeCell ref="N37:O37"/>
    <mergeCell ref="J36:K36"/>
    <mergeCell ref="A4:A6"/>
    <mergeCell ref="B4:C4"/>
    <mergeCell ref="D4:E4"/>
    <mergeCell ref="H4:I4"/>
    <mergeCell ref="N4:O4"/>
    <mergeCell ref="B5:C5"/>
    <mergeCell ref="D5:E5"/>
    <mergeCell ref="H5:I5"/>
    <mergeCell ref="J5:K5"/>
    <mergeCell ref="N5:O5"/>
    <mergeCell ref="J4:K4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46" orientation="portrait" r:id="rId1"/>
  <ignoredErrors>
    <ignoredError sqref="D7:F8 J7:L7 M7:M12 D18:E20 D13:E17 J18:K20 J13:K17 M18 D62:E72 J62:K73 D22:E25 D21:E21 D27:E28 D26:E26 D29:E29 J22:K25 J21:K21 J27:K28 J26:K26 J29:K29 D10:E12 D9:E9 J10:K12 J9:K9 J8:K8" evalError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8733D3FF-C9B4-474A-A7D4-99CC2764776D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F7:F33 L7:L33 P7:P33</xm:sqref>
        </x14:conditionalFormatting>
        <x14:conditionalFormatting xmlns:xm="http://schemas.microsoft.com/office/excel/2006/main">
          <x14:cfRule type="iconSet" priority="335" id="{A8210132-6198-4564-AE7B-03B0F7EE37EB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F62:F84</xm:sqref>
        </x14:conditionalFormatting>
        <x14:conditionalFormatting xmlns:xm="http://schemas.microsoft.com/office/excel/2006/main">
          <x14:cfRule type="iconSet" priority="232" id="{9F903693-1C78-41DC-AEDC-AABBA67CEB4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L39:L56 P39:P56 F39:F56</xm:sqref>
        </x14:conditionalFormatting>
        <x14:conditionalFormatting xmlns:xm="http://schemas.microsoft.com/office/excel/2006/main">
          <x14:cfRule type="iconSet" priority="337" id="{207C5D14-6D5D-4471-868F-79729BF58CE8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L62:L84</xm:sqref>
        </x14:conditionalFormatting>
        <x14:conditionalFormatting xmlns:xm="http://schemas.microsoft.com/office/excel/2006/main">
          <x14:cfRule type="iconSet" priority="333" id="{189045ED-22CB-47A9-B8A9-6084680E312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P62:P84</xm:sqref>
        </x14:conditionalFormatting>
      </x14:conditionalFormattings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Folha18">
    <pageSetUpPr fitToPage="1"/>
  </sheetPr>
  <dimension ref="A1:R8"/>
  <sheetViews>
    <sheetView showGridLines="0" workbookViewId="0">
      <selection activeCell="J6" sqref="J6:K8"/>
    </sheetView>
  </sheetViews>
  <sheetFormatPr defaultRowHeight="15" x14ac:dyDescent="0.25"/>
  <cols>
    <col min="1" max="1" width="2.85546875" customWidth="1"/>
    <col min="2" max="2" width="2.28515625" customWidth="1"/>
    <col min="3" max="3" width="22" customWidth="1"/>
    <col min="8" max="8" width="10.85546875" customWidth="1"/>
    <col min="9" max="9" width="2.140625" customWidth="1"/>
    <col min="14" max="14" width="10.85546875" customWidth="1"/>
    <col min="15" max="15" width="2.140625" customWidth="1"/>
    <col min="18" max="18" width="10.85546875" customWidth="1"/>
  </cols>
  <sheetData>
    <row r="1" spans="1:18" ht="15.75" x14ac:dyDescent="0.25">
      <c r="A1" s="4" t="s">
        <v>140</v>
      </c>
    </row>
    <row r="2" spans="1:18" ht="15.75" thickBot="1" x14ac:dyDescent="0.3"/>
    <row r="3" spans="1:18" x14ac:dyDescent="0.25">
      <c r="A3" s="347" t="s">
        <v>16</v>
      </c>
      <c r="B3" s="321"/>
      <c r="C3" s="321"/>
      <c r="D3" s="367" t="s">
        <v>1</v>
      </c>
      <c r="E3" s="359"/>
      <c r="F3" s="367" t="s">
        <v>104</v>
      </c>
      <c r="G3" s="359"/>
      <c r="H3" s="130" t="s">
        <v>0</v>
      </c>
      <c r="J3" s="361" t="s">
        <v>19</v>
      </c>
      <c r="K3" s="359"/>
      <c r="L3" s="370" t="s">
        <v>104</v>
      </c>
      <c r="M3" s="371"/>
      <c r="N3" s="130" t="s">
        <v>0</v>
      </c>
      <c r="P3" s="358" t="s">
        <v>22</v>
      </c>
      <c r="Q3" s="359"/>
      <c r="R3" s="130" t="s">
        <v>0</v>
      </c>
    </row>
    <row r="4" spans="1:18" x14ac:dyDescent="0.25">
      <c r="A4" s="366"/>
      <c r="B4" s="322"/>
      <c r="C4" s="322"/>
      <c r="D4" s="368" t="s">
        <v>155</v>
      </c>
      <c r="E4" s="362"/>
      <c r="F4" s="368" t="str">
        <f>D4</f>
        <v>jan-nov</v>
      </c>
      <c r="G4" s="362"/>
      <c r="H4" s="131" t="s">
        <v>149</v>
      </c>
      <c r="J4" s="356" t="str">
        <f>D4</f>
        <v>jan-nov</v>
      </c>
      <c r="K4" s="362"/>
      <c r="L4" s="363" t="str">
        <f>D4</f>
        <v>jan-nov</v>
      </c>
      <c r="M4" s="364"/>
      <c r="N4" s="131" t="str">
        <f>H4</f>
        <v>2024/2023</v>
      </c>
      <c r="P4" s="356" t="str">
        <f>D4</f>
        <v>jan-nov</v>
      </c>
      <c r="Q4" s="357"/>
      <c r="R4" s="131" t="str">
        <f>N4</f>
        <v>2024/2023</v>
      </c>
    </row>
    <row r="5" spans="1:18" ht="19.5" customHeight="1" thickBot="1" x14ac:dyDescent="0.3">
      <c r="A5" s="348"/>
      <c r="B5" s="372"/>
      <c r="C5" s="372"/>
      <c r="D5" s="99">
        <v>2023</v>
      </c>
      <c r="E5" s="160">
        <v>2024</v>
      </c>
      <c r="F5" s="99">
        <f>D5</f>
        <v>2023</v>
      </c>
      <c r="G5" s="134">
        <f>E5</f>
        <v>2024</v>
      </c>
      <c r="H5" s="166" t="s">
        <v>1</v>
      </c>
      <c r="J5" s="25">
        <f>D5</f>
        <v>2023</v>
      </c>
      <c r="K5" s="134">
        <f>E5</f>
        <v>2024</v>
      </c>
      <c r="L5" s="159">
        <f>F5</f>
        <v>2023</v>
      </c>
      <c r="M5" s="144">
        <f>G5</f>
        <v>2024</v>
      </c>
      <c r="N5" s="259">
        <v>1000</v>
      </c>
      <c r="P5" s="25">
        <f>D5</f>
        <v>2023</v>
      </c>
      <c r="Q5" s="134">
        <f>E5</f>
        <v>2024</v>
      </c>
      <c r="R5" s="166"/>
    </row>
    <row r="6" spans="1:18" ht="24" customHeight="1" x14ac:dyDescent="0.25">
      <c r="A6" s="161" t="s">
        <v>20</v>
      </c>
      <c r="B6" s="1"/>
      <c r="C6" s="1"/>
      <c r="D6" s="115">
        <v>372090.05</v>
      </c>
      <c r="E6" s="147">
        <v>371644.56999999977</v>
      </c>
      <c r="F6" s="247">
        <f>D6/D8</f>
        <v>0.7288093932860934</v>
      </c>
      <c r="G6" s="246">
        <f>E6/E8</f>
        <v>0.75046413244967669</v>
      </c>
      <c r="H6" s="165">
        <f>(E6-D6)/D6</f>
        <v>-1.1972370666730116E-3</v>
      </c>
      <c r="I6" s="1"/>
      <c r="J6" s="115">
        <v>171099.23799999998</v>
      </c>
      <c r="K6" s="147">
        <v>173248.26800000001</v>
      </c>
      <c r="L6" s="247">
        <f>J6/J8</f>
        <v>0.61024341612632882</v>
      </c>
      <c r="M6" s="246">
        <f>K6/K8</f>
        <v>0.62297645426074832</v>
      </c>
      <c r="N6" s="165">
        <f>(K6-J6)/J6</f>
        <v>1.2560137760520174E-2</v>
      </c>
      <c r="P6" s="27">
        <f t="shared" ref="P6:Q8" si="0">(J6/D6)*10</f>
        <v>4.5983287647707858</v>
      </c>
      <c r="Q6" s="152">
        <f t="shared" si="0"/>
        <v>4.6616655262849696</v>
      </c>
      <c r="R6" s="165">
        <f>(Q6-P6)/P6</f>
        <v>1.3773865409412703E-2</v>
      </c>
    </row>
    <row r="7" spans="1:18" ht="24" customHeight="1" thickBot="1" x14ac:dyDescent="0.3">
      <c r="A7" s="161" t="s">
        <v>21</v>
      </c>
      <c r="B7" s="1"/>
      <c r="C7" s="1"/>
      <c r="D7" s="117">
        <v>138455.02999999997</v>
      </c>
      <c r="E7" s="140">
        <v>123575.06000000008</v>
      </c>
      <c r="F7" s="247">
        <f>D7/D8</f>
        <v>0.2711906067139066</v>
      </c>
      <c r="G7" s="215">
        <f>E7/E8</f>
        <v>0.24953586755032331</v>
      </c>
      <c r="H7" s="55">
        <f t="shared" ref="H7:H8" si="1">(E7-D7)/D7</f>
        <v>-0.10747150175764569</v>
      </c>
      <c r="J7" s="196">
        <v>109279.43299999992</v>
      </c>
      <c r="K7" s="142">
        <v>104849.34999999992</v>
      </c>
      <c r="L7" s="247">
        <f>J7/J8</f>
        <v>0.38975658387367118</v>
      </c>
      <c r="M7" s="215">
        <f>K7/K8</f>
        <v>0.37702354573925173</v>
      </c>
      <c r="N7" s="102">
        <f t="shared" ref="N7:N8" si="2">(K7-J7)/J7</f>
        <v>-4.0539037203825921E-2</v>
      </c>
      <c r="P7" s="27">
        <f t="shared" si="0"/>
        <v>7.8927744986946262</v>
      </c>
      <c r="Q7" s="152">
        <f t="shared" si="0"/>
        <v>8.4846691557341618</v>
      </c>
      <c r="R7" s="102">
        <f t="shared" ref="R7:R8" si="3">(Q7-P7)/P7</f>
        <v>7.49919634898258E-2</v>
      </c>
    </row>
    <row r="8" spans="1:18" ht="26.25" customHeight="1" thickBot="1" x14ac:dyDescent="0.3">
      <c r="A8" s="12" t="s">
        <v>12</v>
      </c>
      <c r="B8" s="162"/>
      <c r="C8" s="162"/>
      <c r="D8" s="163">
        <v>510545.07999999996</v>
      </c>
      <c r="E8" s="145">
        <v>495219.62999999989</v>
      </c>
      <c r="F8" s="243">
        <f>SUM(F6:F7)</f>
        <v>1</v>
      </c>
      <c r="G8" s="244">
        <f>SUM(G6:G7)</f>
        <v>1</v>
      </c>
      <c r="H8" s="164">
        <f t="shared" si="1"/>
        <v>-3.0017819386292138E-2</v>
      </c>
      <c r="I8" s="1"/>
      <c r="J8" s="17">
        <v>280378.67099999991</v>
      </c>
      <c r="K8" s="145">
        <v>278097.6179999999</v>
      </c>
      <c r="L8" s="243">
        <f>SUM(L6:L7)</f>
        <v>1</v>
      </c>
      <c r="M8" s="244">
        <f>SUM(M6:M7)</f>
        <v>1</v>
      </c>
      <c r="N8" s="164">
        <f t="shared" si="2"/>
        <v>-8.1356152800938809E-3</v>
      </c>
      <c r="O8" s="1"/>
      <c r="P8" s="29">
        <f t="shared" si="0"/>
        <v>5.4917515021396337</v>
      </c>
      <c r="Q8" s="146">
        <f t="shared" si="0"/>
        <v>5.6156420536076084</v>
      </c>
      <c r="R8" s="164">
        <f t="shared" si="3"/>
        <v>2.2559387732621523E-2</v>
      </c>
    </row>
  </sheetData>
  <mergeCells count="11">
    <mergeCell ref="A3:C5"/>
    <mergeCell ref="D3:E3"/>
    <mergeCell ref="F3:G3"/>
    <mergeCell ref="J3:K3"/>
    <mergeCell ref="P3:Q3"/>
    <mergeCell ref="D4:E4"/>
    <mergeCell ref="F4:G4"/>
    <mergeCell ref="J4:K4"/>
    <mergeCell ref="L4:M4"/>
    <mergeCell ref="P4:Q4"/>
    <mergeCell ref="L3:M3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90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63" id="{52F9BA2D-926F-4BED-BB26-06EA02E59228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H6:H8</xm:sqref>
        </x14:conditionalFormatting>
        <x14:conditionalFormatting xmlns:xm="http://schemas.microsoft.com/office/excel/2006/main">
          <x14:cfRule type="iconSet" priority="264" id="{ED20E254-F00D-43DF-9D3E-162AC3AC7B9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N6:N8</xm:sqref>
        </x14:conditionalFormatting>
        <x14:conditionalFormatting xmlns:xm="http://schemas.microsoft.com/office/excel/2006/main">
          <x14:cfRule type="iconSet" priority="1" id="{1B9CF2B0-53DA-4B69-AB49-9F90C812C34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R6:R8</xm:sqref>
        </x14:conditionalFormatting>
      </x14:conditionalFormattings>
    </ext>
  </extLst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Folha19">
    <pageSetUpPr fitToPage="1"/>
  </sheetPr>
  <dimension ref="A1:P96"/>
  <sheetViews>
    <sheetView showGridLines="0" workbookViewId="0">
      <selection activeCell="A10" sqref="A10:XFD10"/>
    </sheetView>
  </sheetViews>
  <sheetFormatPr defaultRowHeight="15" x14ac:dyDescent="0.25"/>
  <cols>
    <col min="1" max="1" width="33.7109375" customWidth="1"/>
    <col min="6" max="6" width="10.85546875" customWidth="1"/>
    <col min="7" max="7" width="2" customWidth="1"/>
    <col min="12" max="12" width="10.85546875" customWidth="1"/>
    <col min="13" max="13" width="2" customWidth="1"/>
    <col min="16" max="16" width="10.85546875" customWidth="1"/>
  </cols>
  <sheetData>
    <row r="1" spans="1:16" ht="15.75" x14ac:dyDescent="0.25">
      <c r="A1" s="4" t="s">
        <v>139</v>
      </c>
    </row>
    <row r="3" spans="1:16" ht="8.25" customHeight="1" thickBot="1" x14ac:dyDescent="0.3"/>
    <row r="4" spans="1:16" x14ac:dyDescent="0.25">
      <c r="A4" s="373" t="s">
        <v>3</v>
      </c>
      <c r="B4" s="367" t="s">
        <v>1</v>
      </c>
      <c r="C4" s="359"/>
      <c r="D4" s="367" t="s">
        <v>104</v>
      </c>
      <c r="E4" s="359"/>
      <c r="F4" s="130" t="s">
        <v>0</v>
      </c>
      <c r="H4" s="376" t="s">
        <v>19</v>
      </c>
      <c r="I4" s="377"/>
      <c r="J4" s="367" t="s">
        <v>104</v>
      </c>
      <c r="K4" s="360"/>
      <c r="L4" s="130" t="s">
        <v>0</v>
      </c>
      <c r="N4" s="358" t="s">
        <v>22</v>
      </c>
      <c r="O4" s="359"/>
      <c r="P4" s="130" t="s">
        <v>0</v>
      </c>
    </row>
    <row r="5" spans="1:16" x14ac:dyDescent="0.25">
      <c r="A5" s="374"/>
      <c r="B5" s="368" t="s">
        <v>155</v>
      </c>
      <c r="C5" s="362"/>
      <c r="D5" s="368" t="str">
        <f>B5</f>
        <v>jan-nov</v>
      </c>
      <c r="E5" s="362"/>
      <c r="F5" s="131" t="s">
        <v>149</v>
      </c>
      <c r="H5" s="356" t="str">
        <f>B5</f>
        <v>jan-nov</v>
      </c>
      <c r="I5" s="362"/>
      <c r="J5" s="368" t="str">
        <f>B5</f>
        <v>jan-nov</v>
      </c>
      <c r="K5" s="357"/>
      <c r="L5" s="131" t="str">
        <f>F5</f>
        <v>2024/2023</v>
      </c>
      <c r="N5" s="356" t="str">
        <f>B5</f>
        <v>jan-nov</v>
      </c>
      <c r="O5" s="357"/>
      <c r="P5" s="131" t="str">
        <f>F5</f>
        <v>2024/2023</v>
      </c>
    </row>
    <row r="6" spans="1:16" ht="19.5" customHeight="1" thickBot="1" x14ac:dyDescent="0.3">
      <c r="A6" s="375"/>
      <c r="B6" s="99">
        <f>'6'!E6</f>
        <v>2023</v>
      </c>
      <c r="C6" s="134">
        <f>'6'!F6</f>
        <v>2024</v>
      </c>
      <c r="D6" s="99">
        <f>B6</f>
        <v>2023</v>
      </c>
      <c r="E6" s="134">
        <f>C6</f>
        <v>2024</v>
      </c>
      <c r="F6" s="132" t="s">
        <v>1</v>
      </c>
      <c r="H6" s="25">
        <f>B6</f>
        <v>2023</v>
      </c>
      <c r="I6" s="134">
        <f>E6</f>
        <v>2024</v>
      </c>
      <c r="J6" s="99">
        <f>B6</f>
        <v>2023</v>
      </c>
      <c r="K6" s="134">
        <f>C6</f>
        <v>2024</v>
      </c>
      <c r="L6" s="259">
        <v>1000</v>
      </c>
      <c r="N6" s="25">
        <f>B6</f>
        <v>2023</v>
      </c>
      <c r="O6" s="134">
        <f>C6</f>
        <v>2024</v>
      </c>
      <c r="P6" s="132"/>
    </row>
    <row r="7" spans="1:16" ht="20.100000000000001" customHeight="1" x14ac:dyDescent="0.25">
      <c r="A7" s="8" t="s">
        <v>162</v>
      </c>
      <c r="B7" s="39">
        <v>147687.15</v>
      </c>
      <c r="C7" s="147">
        <v>148408.76</v>
      </c>
      <c r="D7" s="247">
        <f>B7/$B$33</f>
        <v>0.28927347610518572</v>
      </c>
      <c r="E7" s="246">
        <f>C7/$C$33</f>
        <v>0.29968270845806305</v>
      </c>
      <c r="F7" s="52">
        <f>(C7-B7)/B7</f>
        <v>4.8860716724509557E-3</v>
      </c>
      <c r="H7" s="39">
        <v>62950.767999999989</v>
      </c>
      <c r="I7" s="147">
        <v>63115.544999999991</v>
      </c>
      <c r="J7" s="247">
        <f>H7/$H$33</f>
        <v>0.22452053066475944</v>
      </c>
      <c r="K7" s="246">
        <f>I7/$I$33</f>
        <v>0.22695464079811001</v>
      </c>
      <c r="L7" s="52">
        <f>(I7-H7)/H7</f>
        <v>2.6175534506584874E-3</v>
      </c>
      <c r="N7" s="27">
        <f t="shared" ref="N7:N33" si="0">(H7/B7)*10</f>
        <v>4.2624404357454253</v>
      </c>
      <c r="O7" s="151">
        <f t="shared" ref="O7:O33" si="1">(I7/C7)*10</f>
        <v>4.2528180277228911</v>
      </c>
      <c r="P7" s="61">
        <f>(O7-N7)/N7</f>
        <v>-2.2574879737531006E-3</v>
      </c>
    </row>
    <row r="8" spans="1:16" ht="20.100000000000001" customHeight="1" x14ac:dyDescent="0.25">
      <c r="A8" s="8" t="s">
        <v>161</v>
      </c>
      <c r="B8" s="19">
        <v>28808.720000000001</v>
      </c>
      <c r="C8" s="140">
        <v>28333.89</v>
      </c>
      <c r="D8" s="247">
        <f t="shared" ref="D8:D32" si="2">B8/$B$33</f>
        <v>5.6427377578489299E-2</v>
      </c>
      <c r="E8" s="215">
        <f t="shared" ref="E8:E32" si="3">C8/$C$33</f>
        <v>5.7214795786669388E-2</v>
      </c>
      <c r="F8" s="52">
        <f t="shared" ref="F8:F33" si="4">(C8-B8)/B8</f>
        <v>-1.6482162345289958E-2</v>
      </c>
      <c r="H8" s="19">
        <v>30188.171999999999</v>
      </c>
      <c r="I8" s="140">
        <v>32072.58</v>
      </c>
      <c r="J8" s="247">
        <f t="shared" ref="J8:J32" si="5">H8/$H$33</f>
        <v>0.10766928843884847</v>
      </c>
      <c r="K8" s="215">
        <f t="shared" ref="K8:K32" si="6">I8/$I$33</f>
        <v>0.11532849590966296</v>
      </c>
      <c r="L8" s="52">
        <f t="shared" ref="L8:L33" si="7">(I8-H8)/H8</f>
        <v>6.2422063846727889E-2</v>
      </c>
      <c r="M8" s="1"/>
      <c r="N8" s="27">
        <f t="shared" si="0"/>
        <v>10.478831409378826</v>
      </c>
      <c r="O8" s="152">
        <f t="shared" si="1"/>
        <v>11.319511722534394</v>
      </c>
      <c r="P8" s="52">
        <f t="shared" ref="P8:P71" si="8">(O8-N8)/N8</f>
        <v>8.0226532932206288E-2</v>
      </c>
    </row>
    <row r="9" spans="1:16" ht="20.100000000000001" customHeight="1" x14ac:dyDescent="0.25">
      <c r="A9" s="8" t="s">
        <v>165</v>
      </c>
      <c r="B9" s="19">
        <v>69602.87</v>
      </c>
      <c r="C9" s="140">
        <v>69446.2</v>
      </c>
      <c r="D9" s="247">
        <f t="shared" si="2"/>
        <v>0.13633050777807917</v>
      </c>
      <c r="E9" s="215">
        <f t="shared" si="3"/>
        <v>0.14023313251940342</v>
      </c>
      <c r="F9" s="52">
        <f t="shared" si="4"/>
        <v>-2.2509129293087808E-3</v>
      </c>
      <c r="H9" s="19">
        <v>31041.552</v>
      </c>
      <c r="I9" s="140">
        <v>31722.742000000002</v>
      </c>
      <c r="J9" s="247">
        <f t="shared" si="5"/>
        <v>0.11071295790541785</v>
      </c>
      <c r="K9" s="215">
        <f t="shared" si="6"/>
        <v>0.11407052756561192</v>
      </c>
      <c r="L9" s="52">
        <f t="shared" si="7"/>
        <v>2.1944456900866372E-2</v>
      </c>
      <c r="N9" s="27">
        <f t="shared" si="0"/>
        <v>4.459809200396478</v>
      </c>
      <c r="O9" s="152">
        <f t="shared" si="1"/>
        <v>4.5679593699871273</v>
      </c>
      <c r="P9" s="52">
        <f t="shared" si="8"/>
        <v>2.4249954365992765E-2</v>
      </c>
    </row>
    <row r="10" spans="1:16" ht="20.100000000000001" customHeight="1" x14ac:dyDescent="0.25">
      <c r="A10" s="8" t="s">
        <v>164</v>
      </c>
      <c r="B10" s="19">
        <v>64650.79</v>
      </c>
      <c r="C10" s="140">
        <v>50264.93</v>
      </c>
      <c r="D10" s="247">
        <f t="shared" si="2"/>
        <v>0.12663091376769325</v>
      </c>
      <c r="E10" s="215">
        <f t="shared" si="3"/>
        <v>0.10150027776564502</v>
      </c>
      <c r="F10" s="52">
        <f t="shared" si="4"/>
        <v>-0.22251638379051517</v>
      </c>
      <c r="H10" s="19">
        <v>38775.546999999999</v>
      </c>
      <c r="I10" s="140">
        <v>31321.369999999995</v>
      </c>
      <c r="J10" s="247">
        <f t="shared" si="5"/>
        <v>0.13829706397317221</v>
      </c>
      <c r="K10" s="215">
        <f t="shared" si="6"/>
        <v>0.11262725019097433</v>
      </c>
      <c r="L10" s="52">
        <f t="shared" si="7"/>
        <v>-0.19223911915414124</v>
      </c>
      <c r="N10" s="27">
        <f t="shared" si="0"/>
        <v>5.9976911341686625</v>
      </c>
      <c r="O10" s="152">
        <f t="shared" si="1"/>
        <v>6.2312570613348104</v>
      </c>
      <c r="P10" s="52">
        <f t="shared" si="8"/>
        <v>3.8942640082869545E-2</v>
      </c>
    </row>
    <row r="11" spans="1:16" ht="20.100000000000001" customHeight="1" x14ac:dyDescent="0.25">
      <c r="A11" s="8" t="s">
        <v>169</v>
      </c>
      <c r="B11" s="19">
        <v>63255.39</v>
      </c>
      <c r="C11" s="140">
        <v>62277.88</v>
      </c>
      <c r="D11" s="247">
        <f t="shared" si="2"/>
        <v>0.12389775649194397</v>
      </c>
      <c r="E11" s="215">
        <f t="shared" si="3"/>
        <v>0.12575810050179137</v>
      </c>
      <c r="F11" s="52">
        <f t="shared" si="4"/>
        <v>-1.5453386660014301E-2</v>
      </c>
      <c r="H11" s="19">
        <v>26529.715000000004</v>
      </c>
      <c r="I11" s="140">
        <v>26571.255000000005</v>
      </c>
      <c r="J11" s="247">
        <f t="shared" si="5"/>
        <v>9.4621017017375075E-2</v>
      </c>
      <c r="K11" s="215">
        <f t="shared" si="6"/>
        <v>9.5546503386447615E-2</v>
      </c>
      <c r="L11" s="52">
        <f t="shared" si="7"/>
        <v>1.5657914153997081E-3</v>
      </c>
      <c r="N11" s="27">
        <f t="shared" si="0"/>
        <v>4.194063936685871</v>
      </c>
      <c r="O11" s="152">
        <f t="shared" si="1"/>
        <v>4.2665638265143269</v>
      </c>
      <c r="P11" s="52">
        <f t="shared" si="8"/>
        <v>1.7286310109460315E-2</v>
      </c>
    </row>
    <row r="12" spans="1:16" ht="20.100000000000001" customHeight="1" x14ac:dyDescent="0.25">
      <c r="A12" s="8" t="s">
        <v>174</v>
      </c>
      <c r="B12" s="19">
        <v>16415.210000000003</v>
      </c>
      <c r="C12" s="140">
        <v>20309.75</v>
      </c>
      <c r="D12" s="247">
        <f t="shared" si="2"/>
        <v>3.2152322376703769E-2</v>
      </c>
      <c r="E12" s="215">
        <f t="shared" si="3"/>
        <v>4.1011601256597967E-2</v>
      </c>
      <c r="F12" s="52">
        <f t="shared" si="4"/>
        <v>0.2372519145353606</v>
      </c>
      <c r="H12" s="19">
        <v>13507.927</v>
      </c>
      <c r="I12" s="140">
        <v>16216.473</v>
      </c>
      <c r="J12" s="247">
        <f t="shared" si="5"/>
        <v>4.817744142884535E-2</v>
      </c>
      <c r="K12" s="215">
        <f t="shared" si="6"/>
        <v>5.8312160731991622E-2</v>
      </c>
      <c r="L12" s="52">
        <f t="shared" si="7"/>
        <v>0.20051529742498611</v>
      </c>
      <c r="N12" s="27">
        <f t="shared" si="0"/>
        <v>8.2289090422845632</v>
      </c>
      <c r="O12" s="152">
        <f t="shared" si="1"/>
        <v>7.984575388668004</v>
      </c>
      <c r="P12" s="52">
        <f t="shared" si="8"/>
        <v>-2.9692107709666182E-2</v>
      </c>
    </row>
    <row r="13" spans="1:16" ht="20.100000000000001" customHeight="1" x14ac:dyDescent="0.25">
      <c r="A13" s="8" t="s">
        <v>167</v>
      </c>
      <c r="B13" s="19">
        <v>34235.67</v>
      </c>
      <c r="C13" s="140">
        <v>30203.68</v>
      </c>
      <c r="D13" s="247">
        <f t="shared" si="2"/>
        <v>6.7057095134478675E-2</v>
      </c>
      <c r="E13" s="215">
        <f t="shared" si="3"/>
        <v>6.0990474065012269E-2</v>
      </c>
      <c r="F13" s="52">
        <f t="shared" si="4"/>
        <v>-0.11777161072063139</v>
      </c>
      <c r="H13" s="19">
        <v>15107.563</v>
      </c>
      <c r="I13" s="140">
        <v>13366.223</v>
      </c>
      <c r="J13" s="247">
        <f t="shared" si="5"/>
        <v>5.3882711356456933E-2</v>
      </c>
      <c r="K13" s="215">
        <f t="shared" si="6"/>
        <v>4.8063061798681084E-2</v>
      </c>
      <c r="L13" s="52">
        <f t="shared" si="7"/>
        <v>-0.11526279916886663</v>
      </c>
      <c r="N13" s="27">
        <f t="shared" si="0"/>
        <v>4.4128135947098448</v>
      </c>
      <c r="O13" s="152">
        <f t="shared" si="1"/>
        <v>4.4253624061703736</v>
      </c>
      <c r="P13" s="52">
        <f t="shared" si="8"/>
        <v>2.8437211749828954E-3</v>
      </c>
    </row>
    <row r="14" spans="1:16" ht="20.100000000000001" customHeight="1" x14ac:dyDescent="0.25">
      <c r="A14" s="8" t="s">
        <v>166</v>
      </c>
      <c r="B14" s="19">
        <v>9742.82</v>
      </c>
      <c r="C14" s="140">
        <v>9730.25</v>
      </c>
      <c r="D14" s="247">
        <f t="shared" si="2"/>
        <v>1.9083172831672393E-2</v>
      </c>
      <c r="E14" s="215">
        <f t="shared" si="3"/>
        <v>1.964835279247713E-2</v>
      </c>
      <c r="F14" s="52">
        <f t="shared" si="4"/>
        <v>-1.2901808716572522E-3</v>
      </c>
      <c r="H14" s="19">
        <v>9362.1629999999986</v>
      </c>
      <c r="I14" s="140">
        <v>9347.8639999999996</v>
      </c>
      <c r="J14" s="247">
        <f t="shared" si="5"/>
        <v>3.3391138372290803E-2</v>
      </c>
      <c r="K14" s="215">
        <f t="shared" si="6"/>
        <v>3.3613606859444596E-2</v>
      </c>
      <c r="L14" s="52">
        <f t="shared" si="7"/>
        <v>-1.5273179926475399E-3</v>
      </c>
      <c r="N14" s="27">
        <f t="shared" si="0"/>
        <v>9.6092948448190558</v>
      </c>
      <c r="O14" s="152">
        <f t="shared" si="1"/>
        <v>9.6070131805452057</v>
      </c>
      <c r="P14" s="52">
        <f t="shared" si="8"/>
        <v>-2.3744346600836243E-4</v>
      </c>
    </row>
    <row r="15" spans="1:16" ht="20.100000000000001" customHeight="1" x14ac:dyDescent="0.25">
      <c r="A15" s="8" t="s">
        <v>176</v>
      </c>
      <c r="B15" s="19">
        <v>2135.8599999999997</v>
      </c>
      <c r="C15" s="140">
        <v>2267.5299999999997</v>
      </c>
      <c r="D15" s="247">
        <f t="shared" si="2"/>
        <v>4.1834895363206739E-3</v>
      </c>
      <c r="E15" s="215">
        <f t="shared" si="3"/>
        <v>4.57883707073566E-3</v>
      </c>
      <c r="F15" s="52">
        <f t="shared" si="4"/>
        <v>6.1647298980270285E-2</v>
      </c>
      <c r="H15" s="19">
        <v>6598.7699999999995</v>
      </c>
      <c r="I15" s="140">
        <v>7003.4549999999999</v>
      </c>
      <c r="J15" s="247">
        <f t="shared" si="5"/>
        <v>2.3535206784684418E-2</v>
      </c>
      <c r="K15" s="215">
        <f t="shared" si="6"/>
        <v>2.5183441161297549E-2</v>
      </c>
      <c r="L15" s="52">
        <f t="shared" si="7"/>
        <v>6.1327338276678904E-2</v>
      </c>
      <c r="N15" s="27">
        <f t="shared" si="0"/>
        <v>30.895142940080348</v>
      </c>
      <c r="O15" s="152">
        <f t="shared" si="1"/>
        <v>30.885831719977247</v>
      </c>
      <c r="P15" s="52">
        <f t="shared" si="8"/>
        <v>-3.0138135697119602E-4</v>
      </c>
    </row>
    <row r="16" spans="1:16" ht="20.100000000000001" customHeight="1" x14ac:dyDescent="0.25">
      <c r="A16" s="8" t="s">
        <v>173</v>
      </c>
      <c r="B16" s="19">
        <v>9961.23</v>
      </c>
      <c r="C16" s="140">
        <v>9856.6999999999989</v>
      </c>
      <c r="D16" s="247">
        <f t="shared" si="2"/>
        <v>1.9510970510184935E-2</v>
      </c>
      <c r="E16" s="215">
        <f t="shared" si="3"/>
        <v>1.9903694043792226E-2</v>
      </c>
      <c r="F16" s="52">
        <f t="shared" si="4"/>
        <v>-1.0493684012918149E-2</v>
      </c>
      <c r="H16" s="19">
        <v>4792.0459999999994</v>
      </c>
      <c r="I16" s="140">
        <v>5091.4290000000001</v>
      </c>
      <c r="J16" s="247">
        <f t="shared" si="5"/>
        <v>1.7091335738587617E-2</v>
      </c>
      <c r="K16" s="215">
        <f t="shared" si="6"/>
        <v>1.8308064041023184E-2</v>
      </c>
      <c r="L16" s="52">
        <f t="shared" si="7"/>
        <v>6.247498458904626E-2</v>
      </c>
      <c r="N16" s="27">
        <f t="shared" si="0"/>
        <v>4.8106970725502771</v>
      </c>
      <c r="O16" s="152">
        <f t="shared" si="1"/>
        <v>5.1654498970243603</v>
      </c>
      <c r="P16" s="52">
        <f t="shared" si="8"/>
        <v>7.3742499085692664E-2</v>
      </c>
    </row>
    <row r="17" spans="1:16" ht="20.100000000000001" customHeight="1" x14ac:dyDescent="0.25">
      <c r="A17" s="8" t="s">
        <v>172</v>
      </c>
      <c r="B17" s="19">
        <v>6291.3600000000006</v>
      </c>
      <c r="C17" s="140">
        <v>5923.8899999999994</v>
      </c>
      <c r="D17" s="247">
        <f t="shared" si="2"/>
        <v>1.2322829553072975E-2</v>
      </c>
      <c r="E17" s="215">
        <f t="shared" si="3"/>
        <v>1.1962146977089728E-2</v>
      </c>
      <c r="F17" s="52">
        <f t="shared" si="4"/>
        <v>-5.8408674753948453E-2</v>
      </c>
      <c r="H17" s="19">
        <v>4094.2839999999997</v>
      </c>
      <c r="I17" s="140">
        <v>3956.7990000000004</v>
      </c>
      <c r="J17" s="247">
        <f t="shared" si="5"/>
        <v>1.4602694225624602E-2</v>
      </c>
      <c r="K17" s="215">
        <f t="shared" si="6"/>
        <v>1.4228093819919026E-2</v>
      </c>
      <c r="L17" s="52">
        <f t="shared" si="7"/>
        <v>-3.3579741903590282E-2</v>
      </c>
      <c r="N17" s="27">
        <f t="shared" si="0"/>
        <v>6.5077884590931045</v>
      </c>
      <c r="O17" s="152">
        <f t="shared" si="1"/>
        <v>6.6793931014924324</v>
      </c>
      <c r="P17" s="52">
        <f t="shared" si="8"/>
        <v>2.6369118092575777E-2</v>
      </c>
    </row>
    <row r="18" spans="1:16" ht="20.100000000000001" customHeight="1" x14ac:dyDescent="0.25">
      <c r="A18" s="8" t="s">
        <v>170</v>
      </c>
      <c r="B18" s="19">
        <v>6560.11</v>
      </c>
      <c r="C18" s="140">
        <v>8079.83</v>
      </c>
      <c r="D18" s="247">
        <f t="shared" si="2"/>
        <v>1.2849227731271068E-2</v>
      </c>
      <c r="E18" s="215">
        <f t="shared" si="3"/>
        <v>1.6315649684565194E-2</v>
      </c>
      <c r="F18" s="52">
        <f t="shared" si="4"/>
        <v>0.23166074959108923</v>
      </c>
      <c r="H18" s="19">
        <v>2512.7909999999997</v>
      </c>
      <c r="I18" s="140">
        <v>3040.1579999999999</v>
      </c>
      <c r="J18" s="247">
        <f t="shared" si="5"/>
        <v>8.9621332144769316E-3</v>
      </c>
      <c r="K18" s="215">
        <f t="shared" si="6"/>
        <v>1.0931981445450573E-2</v>
      </c>
      <c r="L18" s="52">
        <f t="shared" si="7"/>
        <v>0.2098730057533636</v>
      </c>
      <c r="N18" s="27">
        <f t="shared" si="0"/>
        <v>3.8304098559322934</v>
      </c>
      <c r="O18" s="152">
        <f t="shared" si="1"/>
        <v>3.7626509468639808</v>
      </c>
      <c r="P18" s="52">
        <f t="shared" si="8"/>
        <v>-1.7689728153600051E-2</v>
      </c>
    </row>
    <row r="19" spans="1:16" ht="20.100000000000001" customHeight="1" x14ac:dyDescent="0.25">
      <c r="A19" s="8" t="s">
        <v>163</v>
      </c>
      <c r="B19" s="19">
        <v>5966.06</v>
      </c>
      <c r="C19" s="140">
        <v>5333.3400000000011</v>
      </c>
      <c r="D19" s="247">
        <f t="shared" si="2"/>
        <v>1.1685667404727523E-2</v>
      </c>
      <c r="E19" s="215">
        <f t="shared" si="3"/>
        <v>1.0769645783225507E-2</v>
      </c>
      <c r="F19" s="52">
        <f t="shared" si="4"/>
        <v>-0.10605324116753759</v>
      </c>
      <c r="H19" s="19">
        <v>2991.9260000000004</v>
      </c>
      <c r="I19" s="140">
        <v>2870.7880000000005</v>
      </c>
      <c r="J19" s="247">
        <f t="shared" si="5"/>
        <v>1.067101855262022E-2</v>
      </c>
      <c r="K19" s="215">
        <f t="shared" si="6"/>
        <v>1.032295069855651E-2</v>
      </c>
      <c r="L19" s="52">
        <f t="shared" si="7"/>
        <v>-4.0488300847012895E-2</v>
      </c>
      <c r="N19" s="27">
        <f t="shared" si="0"/>
        <v>5.0149110132985601</v>
      </c>
      <c r="O19" s="152">
        <f t="shared" si="1"/>
        <v>5.3827207715990353</v>
      </c>
      <c r="P19" s="52">
        <f t="shared" si="8"/>
        <v>7.3343227292591198E-2</v>
      </c>
    </row>
    <row r="20" spans="1:16" ht="20.100000000000001" customHeight="1" x14ac:dyDescent="0.25">
      <c r="A20" s="8" t="s">
        <v>180</v>
      </c>
      <c r="B20" s="19">
        <v>5902.0499999999993</v>
      </c>
      <c r="C20" s="140">
        <v>4919.96</v>
      </c>
      <c r="D20" s="247">
        <f t="shared" si="2"/>
        <v>1.1560291600498833E-2</v>
      </c>
      <c r="E20" s="215">
        <f t="shared" si="3"/>
        <v>9.9349050440508489E-3</v>
      </c>
      <c r="F20" s="52">
        <f t="shared" si="4"/>
        <v>-0.16639811590887901</v>
      </c>
      <c r="H20" s="19">
        <v>2978.9049999999997</v>
      </c>
      <c r="I20" s="140">
        <v>2758.16</v>
      </c>
      <c r="J20" s="247">
        <f t="shared" si="5"/>
        <v>1.0624577787516512E-2</v>
      </c>
      <c r="K20" s="215">
        <f t="shared" si="6"/>
        <v>9.9179562192438508E-3</v>
      </c>
      <c r="L20" s="52">
        <f t="shared" si="7"/>
        <v>-7.4102732379850961E-2</v>
      </c>
      <c r="N20" s="27">
        <f t="shared" si="0"/>
        <v>5.0472378241458484</v>
      </c>
      <c r="O20" s="152">
        <f t="shared" si="1"/>
        <v>5.6060618379011204</v>
      </c>
      <c r="P20" s="52">
        <f t="shared" si="8"/>
        <v>0.11071877990014126</v>
      </c>
    </row>
    <row r="21" spans="1:16" ht="20.100000000000001" customHeight="1" x14ac:dyDescent="0.25">
      <c r="A21" s="8" t="s">
        <v>200</v>
      </c>
      <c r="B21" s="19">
        <v>3077.9100000000003</v>
      </c>
      <c r="C21" s="140">
        <v>2367.12</v>
      </c>
      <c r="D21" s="247">
        <f t="shared" si="2"/>
        <v>6.0286742945402649E-3</v>
      </c>
      <c r="E21" s="215">
        <f t="shared" si="3"/>
        <v>4.7799397612731907E-3</v>
      </c>
      <c r="F21" s="52">
        <f t="shared" si="4"/>
        <v>-0.23093267834342146</v>
      </c>
      <c r="H21" s="19">
        <v>2911.7370000000001</v>
      </c>
      <c r="I21" s="140">
        <v>2502.3680000000004</v>
      </c>
      <c r="J21" s="247">
        <f t="shared" si="5"/>
        <v>1.0385016055661382E-2</v>
      </c>
      <c r="K21" s="215">
        <f t="shared" si="6"/>
        <v>8.9981640907114899E-3</v>
      </c>
      <c r="L21" s="52">
        <f t="shared" si="7"/>
        <v>-0.14059271149832545</v>
      </c>
      <c r="N21" s="27">
        <f t="shared" si="0"/>
        <v>9.4601109194225934</v>
      </c>
      <c r="O21" s="152">
        <f t="shared" si="1"/>
        <v>10.571360978742101</v>
      </c>
      <c r="P21" s="52">
        <f t="shared" si="8"/>
        <v>0.11746691648593627</v>
      </c>
    </row>
    <row r="22" spans="1:16" ht="20.100000000000001" customHeight="1" x14ac:dyDescent="0.25">
      <c r="A22" s="8" t="s">
        <v>181</v>
      </c>
      <c r="B22" s="19">
        <v>3216.27</v>
      </c>
      <c r="C22" s="140">
        <v>3279.1400000000003</v>
      </c>
      <c r="D22" s="247">
        <f t="shared" si="2"/>
        <v>6.2996787668583602E-3</v>
      </c>
      <c r="E22" s="215">
        <f t="shared" si="3"/>
        <v>6.6215872743170482E-3</v>
      </c>
      <c r="F22" s="52">
        <f t="shared" si="4"/>
        <v>1.9547488239482488E-2</v>
      </c>
      <c r="H22" s="19">
        <v>2163.9139999999998</v>
      </c>
      <c r="I22" s="140">
        <v>2277.8279999999995</v>
      </c>
      <c r="J22" s="247">
        <f t="shared" si="5"/>
        <v>7.7178267244158525E-3</v>
      </c>
      <c r="K22" s="215">
        <f t="shared" si="6"/>
        <v>8.1907497675870067E-3</v>
      </c>
      <c r="L22" s="52">
        <f t="shared" si="7"/>
        <v>5.2642572671557079E-2</v>
      </c>
      <c r="N22" s="27">
        <f t="shared" si="0"/>
        <v>6.7280234557422105</v>
      </c>
      <c r="O22" s="152">
        <f t="shared" si="1"/>
        <v>6.9464188781204808</v>
      </c>
      <c r="P22" s="52">
        <f t="shared" si="8"/>
        <v>3.2460561978551794E-2</v>
      </c>
    </row>
    <row r="23" spans="1:16" ht="20.100000000000001" customHeight="1" x14ac:dyDescent="0.25">
      <c r="A23" s="8" t="s">
        <v>177</v>
      </c>
      <c r="B23" s="19">
        <v>1645.82</v>
      </c>
      <c r="C23" s="140">
        <v>2014.8300000000002</v>
      </c>
      <c r="D23" s="247">
        <f t="shared" si="2"/>
        <v>3.2236526498306503E-3</v>
      </c>
      <c r="E23" s="215">
        <f t="shared" si="3"/>
        <v>4.0685584293175094E-3</v>
      </c>
      <c r="F23" s="52">
        <f t="shared" si="4"/>
        <v>0.22421042398318178</v>
      </c>
      <c r="H23" s="19">
        <v>1577.3980000000001</v>
      </c>
      <c r="I23" s="140">
        <v>2262.2929999999997</v>
      </c>
      <c r="J23" s="247">
        <f t="shared" si="5"/>
        <v>5.6259557632327897E-3</v>
      </c>
      <c r="K23" s="215">
        <f t="shared" si="6"/>
        <v>8.1348880881101267E-3</v>
      </c>
      <c r="L23" s="52">
        <f t="shared" si="7"/>
        <v>0.43419289234549524</v>
      </c>
      <c r="N23" s="27">
        <f t="shared" si="0"/>
        <v>9.5842680244498197</v>
      </c>
      <c r="O23" s="152">
        <f t="shared" si="1"/>
        <v>11.228207838874741</v>
      </c>
      <c r="P23" s="52">
        <f t="shared" si="8"/>
        <v>0.17152481652549478</v>
      </c>
    </row>
    <row r="24" spans="1:16" ht="20.100000000000001" customHeight="1" x14ac:dyDescent="0.25">
      <c r="A24" s="8" t="s">
        <v>171</v>
      </c>
      <c r="B24" s="19">
        <v>1693.0800000000002</v>
      </c>
      <c r="C24" s="140">
        <v>3628.12</v>
      </c>
      <c r="D24" s="247">
        <f t="shared" si="2"/>
        <v>3.3162203815576908E-3</v>
      </c>
      <c r="E24" s="215">
        <f t="shared" si="3"/>
        <v>7.3262847032133935E-3</v>
      </c>
      <c r="F24" s="52">
        <f t="shared" si="4"/>
        <v>1.1429111441869253</v>
      </c>
      <c r="H24" s="19">
        <v>682.53800000000012</v>
      </c>
      <c r="I24" s="140">
        <v>1972.9839999999999</v>
      </c>
      <c r="J24" s="247">
        <f t="shared" si="5"/>
        <v>2.4343435168076681E-3</v>
      </c>
      <c r="K24" s="215">
        <f t="shared" si="6"/>
        <v>7.0945735320897306E-3</v>
      </c>
      <c r="L24" s="52">
        <f t="shared" si="7"/>
        <v>1.8906581025525313</v>
      </c>
      <c r="N24" s="27">
        <f t="shared" si="0"/>
        <v>4.0313393342311059</v>
      </c>
      <c r="O24" s="152">
        <f t="shared" si="1"/>
        <v>5.4380340231304372</v>
      </c>
      <c r="P24" s="52">
        <f t="shared" si="8"/>
        <v>0.34893978707144208</v>
      </c>
    </row>
    <row r="25" spans="1:16" ht="20.100000000000001" customHeight="1" x14ac:dyDescent="0.25">
      <c r="A25" s="8" t="s">
        <v>175</v>
      </c>
      <c r="B25" s="19">
        <v>2862.5400000000004</v>
      </c>
      <c r="C25" s="140">
        <v>2930.6899999999996</v>
      </c>
      <c r="D25" s="247">
        <f t="shared" si="2"/>
        <v>5.6068310363504101E-3</v>
      </c>
      <c r="E25" s="215">
        <f t="shared" si="3"/>
        <v>5.917960077632619E-3</v>
      </c>
      <c r="F25" s="52">
        <f t="shared" si="4"/>
        <v>2.3807527580400334E-2</v>
      </c>
      <c r="H25" s="19">
        <v>1796.6009999999999</v>
      </c>
      <c r="I25" s="140">
        <v>1759.6020000000001</v>
      </c>
      <c r="J25" s="247">
        <f t="shared" si="5"/>
        <v>6.4077663025943945E-3</v>
      </c>
      <c r="K25" s="215">
        <f t="shared" si="6"/>
        <v>6.3272818108064512E-3</v>
      </c>
      <c r="L25" s="52">
        <f t="shared" si="7"/>
        <v>-2.0593888125410038E-2</v>
      </c>
      <c r="N25" s="27">
        <f t="shared" si="0"/>
        <v>6.2762476681548538</v>
      </c>
      <c r="O25" s="152">
        <f t="shared" si="1"/>
        <v>6.0040536528940294</v>
      </c>
      <c r="P25" s="52">
        <f t="shared" si="8"/>
        <v>-4.336890920380878E-2</v>
      </c>
    </row>
    <row r="26" spans="1:16" ht="20.100000000000001" customHeight="1" x14ac:dyDescent="0.25">
      <c r="A26" s="8" t="s">
        <v>179</v>
      </c>
      <c r="B26" s="19">
        <v>2265.4399999999996</v>
      </c>
      <c r="C26" s="140">
        <v>2395.6999999999998</v>
      </c>
      <c r="D26" s="247">
        <f t="shared" si="2"/>
        <v>4.4372967025752197E-3</v>
      </c>
      <c r="E26" s="215">
        <f t="shared" si="3"/>
        <v>4.8376515284743408E-3</v>
      </c>
      <c r="F26" s="52">
        <f t="shared" si="4"/>
        <v>5.7498764037008369E-2</v>
      </c>
      <c r="H26" s="19">
        <v>1325.31</v>
      </c>
      <c r="I26" s="140">
        <v>1454.3589999999997</v>
      </c>
      <c r="J26" s="247">
        <f t="shared" si="5"/>
        <v>4.7268574149137042E-3</v>
      </c>
      <c r="K26" s="215">
        <f t="shared" si="6"/>
        <v>5.2296708273135957E-3</v>
      </c>
      <c r="L26" s="52">
        <f t="shared" si="7"/>
        <v>9.7372690163056011E-2</v>
      </c>
      <c r="N26" s="27">
        <f t="shared" si="0"/>
        <v>5.8501218306377574</v>
      </c>
      <c r="O26" s="152">
        <f t="shared" si="1"/>
        <v>6.0707058479776252</v>
      </c>
      <c r="P26" s="52">
        <f t="shared" si="8"/>
        <v>3.7705884377423414E-2</v>
      </c>
    </row>
    <row r="27" spans="1:16" ht="20.100000000000001" customHeight="1" x14ac:dyDescent="0.25">
      <c r="A27" s="8" t="s">
        <v>204</v>
      </c>
      <c r="B27" s="19">
        <v>861.65</v>
      </c>
      <c r="C27" s="140">
        <v>972.21</v>
      </c>
      <c r="D27" s="247">
        <f t="shared" si="2"/>
        <v>1.6877060102116757E-3</v>
      </c>
      <c r="E27" s="215">
        <f t="shared" si="3"/>
        <v>1.963189544808632E-3</v>
      </c>
      <c r="F27" s="52">
        <f t="shared" si="4"/>
        <v>0.12831195961237168</v>
      </c>
      <c r="H27" s="19">
        <v>1453.9879999999998</v>
      </c>
      <c r="I27" s="140">
        <v>1424.213</v>
      </c>
      <c r="J27" s="247">
        <f t="shared" si="5"/>
        <v>5.185801026926189E-3</v>
      </c>
      <c r="K27" s="215">
        <f t="shared" si="6"/>
        <v>5.1212700426653797E-3</v>
      </c>
      <c r="L27" s="52">
        <f t="shared" si="7"/>
        <v>-2.0478160755109304E-2</v>
      </c>
      <c r="N27" s="27">
        <f t="shared" ref="N27" si="9">(H27/B27)*10</f>
        <v>16.874461788429176</v>
      </c>
      <c r="O27" s="152">
        <f t="shared" ref="O27" si="10">(I27/C27)*10</f>
        <v>14.649232161775746</v>
      </c>
      <c r="P27" s="52">
        <f t="shared" ref="P27" si="11">(O27-N27)/N27</f>
        <v>-0.13186966521084961</v>
      </c>
    </row>
    <row r="28" spans="1:16" ht="20.100000000000001" customHeight="1" x14ac:dyDescent="0.25">
      <c r="A28" s="8" t="s">
        <v>188</v>
      </c>
      <c r="B28" s="19">
        <v>2157.34</v>
      </c>
      <c r="C28" s="140">
        <v>2416.83</v>
      </c>
      <c r="D28" s="247">
        <f t="shared" si="2"/>
        <v>4.2255622167586106E-3</v>
      </c>
      <c r="E28" s="215">
        <f t="shared" si="3"/>
        <v>4.880319465526836E-3</v>
      </c>
      <c r="F28" s="52">
        <f t="shared" si="4"/>
        <v>0.12028238478867484</v>
      </c>
      <c r="H28" s="19">
        <v>1234.1199999999999</v>
      </c>
      <c r="I28" s="140">
        <v>1349.277</v>
      </c>
      <c r="J28" s="247">
        <f t="shared" si="5"/>
        <v>4.40161869516815E-3</v>
      </c>
      <c r="K28" s="215">
        <f t="shared" si="6"/>
        <v>4.8518107048295556E-3</v>
      </c>
      <c r="L28" s="52">
        <f t="shared" si="7"/>
        <v>9.3311023239231322E-2</v>
      </c>
      <c r="N28" s="27">
        <f t="shared" si="0"/>
        <v>5.7205632862692015</v>
      </c>
      <c r="O28" s="152">
        <f t="shared" si="1"/>
        <v>5.5828378495798212</v>
      </c>
      <c r="P28" s="52">
        <f t="shared" si="8"/>
        <v>-2.4075502672954635E-2</v>
      </c>
    </row>
    <row r="29" spans="1:16" ht="20.100000000000001" customHeight="1" x14ac:dyDescent="0.25">
      <c r="A29" s="8" t="s">
        <v>189</v>
      </c>
      <c r="B29" s="19">
        <v>2367.89</v>
      </c>
      <c r="C29" s="140">
        <v>2263.86</v>
      </c>
      <c r="D29" s="247">
        <f t="shared" si="2"/>
        <v>4.6379645848315726E-3</v>
      </c>
      <c r="E29" s="215">
        <f t="shared" si="3"/>
        <v>4.5714262174946455E-3</v>
      </c>
      <c r="F29" s="52">
        <f>(C29-B29)/B29</f>
        <v>-4.3933628673629162E-2</v>
      </c>
      <c r="H29" s="19">
        <v>1453.2069999999999</v>
      </c>
      <c r="I29" s="140">
        <v>1316.1669999999999</v>
      </c>
      <c r="J29" s="247">
        <f t="shared" si="5"/>
        <v>5.1830155083372942E-3</v>
      </c>
      <c r="K29" s="215">
        <f t="shared" si="6"/>
        <v>4.7327517922142017E-3</v>
      </c>
      <c r="L29" s="52">
        <f>(I29-H29)/H29</f>
        <v>-9.4301775314872535E-2</v>
      </c>
      <c r="N29" s="27">
        <f t="shared" si="0"/>
        <v>6.1371389718272384</v>
      </c>
      <c r="O29" s="152">
        <f t="shared" si="1"/>
        <v>5.8138179922786737</v>
      </c>
      <c r="P29" s="52">
        <f>(O29-N29)/N29</f>
        <v>-5.268268830684486E-2</v>
      </c>
    </row>
    <row r="30" spans="1:16" ht="20.100000000000001" customHeight="1" x14ac:dyDescent="0.25">
      <c r="A30" s="8" t="s">
        <v>178</v>
      </c>
      <c r="B30" s="19">
        <v>1170.3599999999999</v>
      </c>
      <c r="C30" s="140">
        <v>1279.6300000000001</v>
      </c>
      <c r="D30" s="247">
        <f t="shared" si="2"/>
        <v>2.2923734765987773E-3</v>
      </c>
      <c r="E30" s="215">
        <f t="shared" si="3"/>
        <v>2.5839646138421427E-3</v>
      </c>
      <c r="F30" s="52">
        <f t="shared" si="4"/>
        <v>9.3364434874739582E-2</v>
      </c>
      <c r="H30" s="19">
        <v>859.68499999999995</v>
      </c>
      <c r="I30" s="140">
        <v>881.14499999999987</v>
      </c>
      <c r="J30" s="247">
        <f t="shared" si="5"/>
        <v>3.0661569117716521E-3</v>
      </c>
      <c r="K30" s="215">
        <f t="shared" si="6"/>
        <v>3.1684737407567448E-3</v>
      </c>
      <c r="L30" s="52">
        <f t="shared" si="7"/>
        <v>2.4962631661596891E-2</v>
      </c>
      <c r="N30" s="27">
        <f t="shared" si="0"/>
        <v>7.3454748966130081</v>
      </c>
      <c r="O30" s="152">
        <f t="shared" si="1"/>
        <v>6.8859357783109161</v>
      </c>
      <c r="P30" s="52">
        <f t="shared" si="8"/>
        <v>-6.2560845250997338E-2</v>
      </c>
    </row>
    <row r="31" spans="1:16" ht="20.100000000000001" customHeight="1" x14ac:dyDescent="0.25">
      <c r="A31" s="8" t="s">
        <v>183</v>
      </c>
      <c r="B31" s="19">
        <v>1056.52</v>
      </c>
      <c r="C31" s="140">
        <v>1227.5500000000002</v>
      </c>
      <c r="D31" s="247">
        <f t="shared" si="2"/>
        <v>2.069396105041304E-3</v>
      </c>
      <c r="E31" s="215">
        <f t="shared" si="3"/>
        <v>2.4787991542257705E-3</v>
      </c>
      <c r="F31" s="52">
        <f t="shared" si="4"/>
        <v>0.16188051338356133</v>
      </c>
      <c r="H31" s="19">
        <v>814.00500000000011</v>
      </c>
      <c r="I31" s="140">
        <v>853.93700000000013</v>
      </c>
      <c r="J31" s="247">
        <f t="shared" si="5"/>
        <v>2.9032343904647445E-3</v>
      </c>
      <c r="K31" s="215">
        <f t="shared" si="6"/>
        <v>3.0706375917250771E-3</v>
      </c>
      <c r="L31" s="52">
        <f t="shared" si="7"/>
        <v>4.9056209728441484E-2</v>
      </c>
      <c r="N31" s="27">
        <f t="shared" si="0"/>
        <v>7.7045867565214108</v>
      </c>
      <c r="O31" s="152">
        <f t="shared" si="1"/>
        <v>6.9564335464950506</v>
      </c>
      <c r="P31" s="52">
        <f t="shared" si="8"/>
        <v>-9.7104910836794608E-2</v>
      </c>
    </row>
    <row r="32" spans="1:16" ht="20.100000000000001" customHeight="1" thickBot="1" x14ac:dyDescent="0.3">
      <c r="A32" s="8" t="s">
        <v>17</v>
      </c>
      <c r="B32" s="19">
        <f>B33-SUM(B7:B31)</f>
        <v>16954.969999999565</v>
      </c>
      <c r="C32" s="140">
        <f>C33-SUM(C7:C31)</f>
        <v>15087.360000000277</v>
      </c>
      <c r="D32" s="247">
        <f t="shared" si="2"/>
        <v>3.3209545374523204E-2</v>
      </c>
      <c r="E32" s="215">
        <f t="shared" si="3"/>
        <v>3.0465997480754677E-2</v>
      </c>
      <c r="F32" s="52">
        <f t="shared" si="4"/>
        <v>-0.11015118280948509</v>
      </c>
      <c r="H32" s="19">
        <f>H33-SUM(H7:H31)</f>
        <v>12674.039000000048</v>
      </c>
      <c r="I32" s="140">
        <f>I33-SUM(I7:I31)</f>
        <v>11588.603999999934</v>
      </c>
      <c r="J32" s="247">
        <f t="shared" si="5"/>
        <v>4.5203292229029968E-2</v>
      </c>
      <c r="K32" s="215">
        <f t="shared" si="6"/>
        <v>4.1670993384775909E-2</v>
      </c>
      <c r="L32" s="52">
        <f t="shared" si="7"/>
        <v>-8.5642390716969552E-2</v>
      </c>
      <c r="N32" s="27">
        <f t="shared" si="0"/>
        <v>7.4751173254805963</v>
      </c>
      <c r="O32" s="152">
        <f t="shared" si="1"/>
        <v>7.6810018452530606</v>
      </c>
      <c r="P32" s="52">
        <f t="shared" si="8"/>
        <v>2.754264726664039E-2</v>
      </c>
    </row>
    <row r="33" spans="1:16" ht="26.25" customHeight="1" thickBot="1" x14ac:dyDescent="0.3">
      <c r="A33" s="12" t="s">
        <v>18</v>
      </c>
      <c r="B33" s="17">
        <v>510545.07999999955</v>
      </c>
      <c r="C33" s="145">
        <v>495219.63000000047</v>
      </c>
      <c r="D33" s="243">
        <f>SUM(D7:D32)</f>
        <v>0.99999999999999989</v>
      </c>
      <c r="E33" s="244">
        <f>SUM(E7:E32)</f>
        <v>0.99999999999999944</v>
      </c>
      <c r="F33" s="57">
        <f t="shared" si="4"/>
        <v>-3.0017819386290227E-2</v>
      </c>
      <c r="G33" s="1"/>
      <c r="H33" s="17">
        <v>280378.67099999997</v>
      </c>
      <c r="I33" s="145">
        <v>278097.6179999999</v>
      </c>
      <c r="J33" s="243">
        <f>SUM(J7:J32)</f>
        <v>1.0000000000000004</v>
      </c>
      <c r="K33" s="244">
        <f>SUM(K7:K32)</f>
        <v>1.0000000000000004</v>
      </c>
      <c r="L33" s="57">
        <f t="shared" si="7"/>
        <v>-8.1356152800940874E-3</v>
      </c>
      <c r="N33" s="29">
        <f t="shared" si="0"/>
        <v>5.491751502139639</v>
      </c>
      <c r="O33" s="146">
        <f t="shared" si="1"/>
        <v>5.6156420536076013</v>
      </c>
      <c r="P33" s="57">
        <f t="shared" si="8"/>
        <v>2.2559387732619236E-2</v>
      </c>
    </row>
    <row r="35" spans="1:16" ht="15.75" thickBot="1" x14ac:dyDescent="0.3"/>
    <row r="36" spans="1:16" x14ac:dyDescent="0.25">
      <c r="A36" s="373" t="s">
        <v>2</v>
      </c>
      <c r="B36" s="367" t="s">
        <v>1</v>
      </c>
      <c r="C36" s="359"/>
      <c r="D36" s="367" t="s">
        <v>104</v>
      </c>
      <c r="E36" s="359"/>
      <c r="F36" s="130" t="s">
        <v>0</v>
      </c>
      <c r="H36" s="376" t="s">
        <v>19</v>
      </c>
      <c r="I36" s="377"/>
      <c r="J36" s="367" t="s">
        <v>104</v>
      </c>
      <c r="K36" s="360"/>
      <c r="L36" s="130" t="s">
        <v>0</v>
      </c>
      <c r="N36" s="358" t="s">
        <v>22</v>
      </c>
      <c r="O36" s="359"/>
      <c r="P36" s="130" t="s">
        <v>0</v>
      </c>
    </row>
    <row r="37" spans="1:16" x14ac:dyDescent="0.25">
      <c r="A37" s="374"/>
      <c r="B37" s="368" t="str">
        <f>B5</f>
        <v>jan-nov</v>
      </c>
      <c r="C37" s="362"/>
      <c r="D37" s="368" t="str">
        <f>B5</f>
        <v>jan-nov</v>
      </c>
      <c r="E37" s="362"/>
      <c r="F37" s="131" t="str">
        <f>F5</f>
        <v>2024/2023</v>
      </c>
      <c r="H37" s="356" t="str">
        <f>B5</f>
        <v>jan-nov</v>
      </c>
      <c r="I37" s="362"/>
      <c r="J37" s="368" t="str">
        <f>B5</f>
        <v>jan-nov</v>
      </c>
      <c r="K37" s="357"/>
      <c r="L37" s="131" t="str">
        <f>L5</f>
        <v>2024/2023</v>
      </c>
      <c r="N37" s="356" t="str">
        <f>B5</f>
        <v>jan-nov</v>
      </c>
      <c r="O37" s="357"/>
      <c r="P37" s="131" t="str">
        <f>P5</f>
        <v>2024/2023</v>
      </c>
    </row>
    <row r="38" spans="1:16" ht="19.5" customHeight="1" thickBot="1" x14ac:dyDescent="0.3">
      <c r="A38" s="375"/>
      <c r="B38" s="99">
        <f>B6</f>
        <v>2023</v>
      </c>
      <c r="C38" s="134">
        <f>C6</f>
        <v>2024</v>
      </c>
      <c r="D38" s="99">
        <f>B6</f>
        <v>2023</v>
      </c>
      <c r="E38" s="134">
        <f>C6</f>
        <v>2024</v>
      </c>
      <c r="F38" s="132" t="s">
        <v>1</v>
      </c>
      <c r="H38" s="25">
        <f>B6</f>
        <v>2023</v>
      </c>
      <c r="I38" s="134">
        <f>C6</f>
        <v>2024</v>
      </c>
      <c r="J38" s="99">
        <f>B6</f>
        <v>2023</v>
      </c>
      <c r="K38" s="134">
        <f>C6</f>
        <v>2024</v>
      </c>
      <c r="L38" s="259">
        <v>1000</v>
      </c>
      <c r="N38" s="25">
        <f>B6</f>
        <v>2023</v>
      </c>
      <c r="O38" s="134">
        <f>C6</f>
        <v>2024</v>
      </c>
      <c r="P38" s="132"/>
    </row>
    <row r="39" spans="1:16" ht="20.100000000000001" customHeight="1" x14ac:dyDescent="0.25">
      <c r="A39" s="313" t="s">
        <v>162</v>
      </c>
      <c r="B39" s="314">
        <v>147687.15</v>
      </c>
      <c r="C39" s="147">
        <v>148408.76</v>
      </c>
      <c r="D39" s="247">
        <f t="shared" ref="D39:D61" si="12">B39/$B$62</f>
        <v>0.396912387203044</v>
      </c>
      <c r="E39" s="246">
        <f t="shared" ref="E39:E61" si="13">C39/$C$62</f>
        <v>0.39932982203937473</v>
      </c>
      <c r="F39" s="52">
        <f>(C39-B39)/B39</f>
        <v>4.8860716724509557E-3</v>
      </c>
      <c r="H39" s="39">
        <v>62950.767999999989</v>
      </c>
      <c r="I39" s="147">
        <v>63115.544999999991</v>
      </c>
      <c r="J39" s="247">
        <f t="shared" ref="J39:J61" si="14">H39/$H$62</f>
        <v>0.36791962802312433</v>
      </c>
      <c r="K39" s="246">
        <f t="shared" ref="K39:K61" si="15">I39/$I$62</f>
        <v>0.36430693206121978</v>
      </c>
      <c r="L39" s="52">
        <f>(I39-H39)/H39</f>
        <v>2.6175534506584874E-3</v>
      </c>
      <c r="N39" s="27">
        <f t="shared" ref="N39:N62" si="16">(H39/B39)*10</f>
        <v>4.2624404357454253</v>
      </c>
      <c r="O39" s="151">
        <f t="shared" ref="O39:O62" si="17">(I39/C39)*10</f>
        <v>4.2528180277228911</v>
      </c>
      <c r="P39" s="61">
        <f t="shared" si="8"/>
        <v>-2.2574879737531006E-3</v>
      </c>
    </row>
    <row r="40" spans="1:16" ht="20.100000000000001" customHeight="1" x14ac:dyDescent="0.25">
      <c r="A40" s="313" t="s">
        <v>165</v>
      </c>
      <c r="B40" s="315">
        <v>69602.87</v>
      </c>
      <c r="C40" s="140">
        <v>69446.2</v>
      </c>
      <c r="D40" s="247">
        <f t="shared" si="12"/>
        <v>0.18705920784498267</v>
      </c>
      <c r="E40" s="215">
        <f t="shared" si="13"/>
        <v>0.1868618718147825</v>
      </c>
      <c r="F40" s="52">
        <f t="shared" ref="F40:F62" si="18">(C40-B40)/B40</f>
        <v>-2.2509129293087808E-3</v>
      </c>
      <c r="H40" s="19">
        <v>31041.552</v>
      </c>
      <c r="I40" s="140">
        <v>31722.742000000002</v>
      </c>
      <c r="J40" s="247">
        <f t="shared" si="14"/>
        <v>0.18142425625530847</v>
      </c>
      <c r="K40" s="215">
        <f t="shared" si="15"/>
        <v>0.18310568045621101</v>
      </c>
      <c r="L40" s="52">
        <f t="shared" ref="L40:L62" si="19">(I40-H40)/H40</f>
        <v>2.1944456900866372E-2</v>
      </c>
      <c r="N40" s="27">
        <f t="shared" si="16"/>
        <v>4.459809200396478</v>
      </c>
      <c r="O40" s="152">
        <f t="shared" si="17"/>
        <v>4.5679593699871273</v>
      </c>
      <c r="P40" s="52">
        <f t="shared" si="8"/>
        <v>2.4249954365992765E-2</v>
      </c>
    </row>
    <row r="41" spans="1:16" ht="20.100000000000001" customHeight="1" x14ac:dyDescent="0.25">
      <c r="A41" s="313" t="s">
        <v>169</v>
      </c>
      <c r="B41" s="315">
        <v>63255.39</v>
      </c>
      <c r="C41" s="140">
        <v>62277.88</v>
      </c>
      <c r="D41" s="247">
        <f t="shared" si="12"/>
        <v>0.17000021903300022</v>
      </c>
      <c r="E41" s="215">
        <f t="shared" si="13"/>
        <v>0.16757376543938196</v>
      </c>
      <c r="F41" s="52">
        <f t="shared" si="18"/>
        <v>-1.5453386660014301E-2</v>
      </c>
      <c r="H41" s="19">
        <v>26529.715000000004</v>
      </c>
      <c r="I41" s="140">
        <v>26571.255000000005</v>
      </c>
      <c r="J41" s="247">
        <f t="shared" si="14"/>
        <v>0.15505454793433981</v>
      </c>
      <c r="K41" s="215">
        <f t="shared" si="15"/>
        <v>0.15337097049651319</v>
      </c>
      <c r="L41" s="52">
        <f t="shared" si="19"/>
        <v>1.5657914153997081E-3</v>
      </c>
      <c r="N41" s="27">
        <f t="shared" si="16"/>
        <v>4.194063936685871</v>
      </c>
      <c r="O41" s="152">
        <f t="shared" si="17"/>
        <v>4.2665638265143269</v>
      </c>
      <c r="P41" s="52">
        <f t="shared" si="8"/>
        <v>1.7286310109460315E-2</v>
      </c>
    </row>
    <row r="42" spans="1:16" ht="20.100000000000001" customHeight="1" x14ac:dyDescent="0.25">
      <c r="A42" s="313" t="s">
        <v>174</v>
      </c>
      <c r="B42" s="315">
        <v>16415.210000000003</v>
      </c>
      <c r="C42" s="140">
        <v>20309.75</v>
      </c>
      <c r="D42" s="247">
        <f t="shared" si="12"/>
        <v>4.4116229391245487E-2</v>
      </c>
      <c r="E42" s="215">
        <f t="shared" si="13"/>
        <v>5.4648316266264811E-2</v>
      </c>
      <c r="F42" s="52">
        <f t="shared" si="18"/>
        <v>0.2372519145353606</v>
      </c>
      <c r="H42" s="19">
        <v>13507.927</v>
      </c>
      <c r="I42" s="140">
        <v>16216.473</v>
      </c>
      <c r="J42" s="247">
        <f t="shared" si="14"/>
        <v>7.8947908581568346E-2</v>
      </c>
      <c r="K42" s="215">
        <f t="shared" si="15"/>
        <v>9.3602511512553777E-2</v>
      </c>
      <c r="L42" s="52">
        <f t="shared" si="19"/>
        <v>0.20051529742498611</v>
      </c>
      <c r="N42" s="27">
        <f t="shared" si="16"/>
        <v>8.2289090422845632</v>
      </c>
      <c r="O42" s="152">
        <f t="shared" si="17"/>
        <v>7.984575388668004</v>
      </c>
      <c r="P42" s="52">
        <f t="shared" si="8"/>
        <v>-2.9692107709666182E-2</v>
      </c>
    </row>
    <row r="43" spans="1:16" ht="20.100000000000001" customHeight="1" x14ac:dyDescent="0.25">
      <c r="A43" s="313" t="s">
        <v>167</v>
      </c>
      <c r="B43" s="315">
        <v>34235.67</v>
      </c>
      <c r="C43" s="140">
        <v>30203.68</v>
      </c>
      <c r="D43" s="247">
        <f t="shared" si="12"/>
        <v>9.2009098335201378E-2</v>
      </c>
      <c r="E43" s="215">
        <f t="shared" si="13"/>
        <v>8.1270338484966925E-2</v>
      </c>
      <c r="F43" s="52">
        <f t="shared" si="18"/>
        <v>-0.11777161072063139</v>
      </c>
      <c r="H43" s="19">
        <v>15107.563</v>
      </c>
      <c r="I43" s="140">
        <v>13366.223</v>
      </c>
      <c r="J43" s="247">
        <f t="shared" si="14"/>
        <v>8.8297079382668009E-2</v>
      </c>
      <c r="K43" s="215">
        <f t="shared" si="15"/>
        <v>7.7150687590135103E-2</v>
      </c>
      <c r="L43" s="52">
        <f t="shared" si="19"/>
        <v>-0.11526279916886663</v>
      </c>
      <c r="N43" s="27">
        <f t="shared" si="16"/>
        <v>4.4128135947098448</v>
      </c>
      <c r="O43" s="152">
        <f t="shared" si="17"/>
        <v>4.4253624061703736</v>
      </c>
      <c r="P43" s="52">
        <f t="shared" si="8"/>
        <v>2.8437211749828954E-3</v>
      </c>
    </row>
    <row r="44" spans="1:16" ht="20.100000000000001" customHeight="1" x14ac:dyDescent="0.25">
      <c r="A44" s="313" t="s">
        <v>173</v>
      </c>
      <c r="B44" s="315">
        <v>9961.23</v>
      </c>
      <c r="C44" s="140">
        <v>9856.6999999999989</v>
      </c>
      <c r="D44" s="247">
        <f t="shared" si="12"/>
        <v>2.6771019542178028E-2</v>
      </c>
      <c r="E44" s="215">
        <f t="shared" si="13"/>
        <v>2.6521845859338113E-2</v>
      </c>
      <c r="F44" s="52">
        <f t="shared" si="18"/>
        <v>-1.0493684012918149E-2</v>
      </c>
      <c r="H44" s="19">
        <v>4792.0459999999994</v>
      </c>
      <c r="I44" s="140">
        <v>5091.4290000000001</v>
      </c>
      <c r="J44" s="247">
        <f t="shared" si="14"/>
        <v>2.8007407023051743E-2</v>
      </c>
      <c r="K44" s="215">
        <f t="shared" si="15"/>
        <v>2.9388051371457294E-2</v>
      </c>
      <c r="L44" s="52">
        <f t="shared" si="19"/>
        <v>6.247498458904626E-2</v>
      </c>
      <c r="N44" s="27">
        <f t="shared" si="16"/>
        <v>4.8106970725502771</v>
      </c>
      <c r="O44" s="152">
        <f t="shared" si="17"/>
        <v>5.1654498970243603</v>
      </c>
      <c r="P44" s="52">
        <f t="shared" si="8"/>
        <v>7.3742499085692664E-2</v>
      </c>
    </row>
    <row r="45" spans="1:16" ht="20.100000000000001" customHeight="1" x14ac:dyDescent="0.25">
      <c r="A45" s="313" t="s">
        <v>170</v>
      </c>
      <c r="B45" s="315">
        <v>6560.11</v>
      </c>
      <c r="C45" s="140">
        <v>8079.83</v>
      </c>
      <c r="D45" s="247">
        <f t="shared" si="12"/>
        <v>1.7630436503206684E-2</v>
      </c>
      <c r="E45" s="215">
        <f t="shared" si="13"/>
        <v>2.1740745465486006E-2</v>
      </c>
      <c r="F45" s="52">
        <f t="shared" si="18"/>
        <v>0.23166074959108923</v>
      </c>
      <c r="H45" s="19">
        <v>2512.7909999999997</v>
      </c>
      <c r="I45" s="140">
        <v>3040.1579999999999</v>
      </c>
      <c r="J45" s="247">
        <f t="shared" si="14"/>
        <v>1.4686161255726931E-2</v>
      </c>
      <c r="K45" s="215">
        <f t="shared" si="15"/>
        <v>1.754798495301552E-2</v>
      </c>
      <c r="L45" s="52">
        <f t="shared" si="19"/>
        <v>0.2098730057533636</v>
      </c>
      <c r="N45" s="27">
        <f t="shared" si="16"/>
        <v>3.8304098559322934</v>
      </c>
      <c r="O45" s="152">
        <f t="shared" si="17"/>
        <v>3.7626509468639808</v>
      </c>
      <c r="P45" s="52">
        <f t="shared" si="8"/>
        <v>-1.7689728153600051E-2</v>
      </c>
    </row>
    <row r="46" spans="1:16" ht="20.100000000000001" customHeight="1" x14ac:dyDescent="0.25">
      <c r="A46" s="313" t="s">
        <v>180</v>
      </c>
      <c r="B46" s="315">
        <v>5902.0499999999993</v>
      </c>
      <c r="C46" s="140">
        <v>4919.96</v>
      </c>
      <c r="D46" s="247">
        <f t="shared" si="12"/>
        <v>1.5861886121383787E-2</v>
      </c>
      <c r="E46" s="215">
        <f t="shared" si="13"/>
        <v>1.3238347596468308E-2</v>
      </c>
      <c r="F46" s="52">
        <f t="shared" si="18"/>
        <v>-0.16639811590887901</v>
      </c>
      <c r="H46" s="19">
        <v>2978.9049999999997</v>
      </c>
      <c r="I46" s="140">
        <v>2758.16</v>
      </c>
      <c r="J46" s="247">
        <f t="shared" si="14"/>
        <v>1.7410393142721074E-2</v>
      </c>
      <c r="K46" s="215">
        <f t="shared" si="15"/>
        <v>1.5920274596915453E-2</v>
      </c>
      <c r="L46" s="52">
        <f t="shared" si="19"/>
        <v>-7.4102732379850961E-2</v>
      </c>
      <c r="N46" s="27">
        <f t="shared" si="16"/>
        <v>5.0472378241458484</v>
      </c>
      <c r="O46" s="152">
        <f t="shared" si="17"/>
        <v>5.6060618379011204</v>
      </c>
      <c r="P46" s="52">
        <f t="shared" si="8"/>
        <v>0.11071877990014126</v>
      </c>
    </row>
    <row r="47" spans="1:16" ht="20.100000000000001" customHeight="1" x14ac:dyDescent="0.25">
      <c r="A47" s="313" t="s">
        <v>181</v>
      </c>
      <c r="B47" s="315">
        <v>3216.27</v>
      </c>
      <c r="C47" s="140">
        <v>3279.1400000000003</v>
      </c>
      <c r="D47" s="247">
        <f t="shared" si="12"/>
        <v>8.6437946943219799E-3</v>
      </c>
      <c r="E47" s="215">
        <f t="shared" si="13"/>
        <v>8.823322778535413E-3</v>
      </c>
      <c r="F47" s="52">
        <f t="shared" si="18"/>
        <v>1.9547488239482488E-2</v>
      </c>
      <c r="H47" s="19">
        <v>2163.9139999999998</v>
      </c>
      <c r="I47" s="140">
        <v>2277.8279999999995</v>
      </c>
      <c r="J47" s="247">
        <f t="shared" si="14"/>
        <v>1.2647128212225005E-2</v>
      </c>
      <c r="K47" s="215">
        <f t="shared" si="15"/>
        <v>1.31477678033699E-2</v>
      </c>
      <c r="L47" s="52">
        <f t="shared" si="19"/>
        <v>5.2642572671557079E-2</v>
      </c>
      <c r="N47" s="27">
        <f t="shared" si="16"/>
        <v>6.7280234557422105</v>
      </c>
      <c r="O47" s="152">
        <f t="shared" si="17"/>
        <v>6.9464188781204808</v>
      </c>
      <c r="P47" s="52">
        <f t="shared" si="8"/>
        <v>3.2460561978551794E-2</v>
      </c>
    </row>
    <row r="48" spans="1:16" ht="20.100000000000001" customHeight="1" x14ac:dyDescent="0.25">
      <c r="A48" s="313" t="s">
        <v>175</v>
      </c>
      <c r="B48" s="315">
        <v>2862.5400000000004</v>
      </c>
      <c r="C48" s="140">
        <v>2930.6899999999996</v>
      </c>
      <c r="D48" s="247">
        <f t="shared" si="12"/>
        <v>7.6931377229786189E-3</v>
      </c>
      <c r="E48" s="215">
        <f t="shared" si="13"/>
        <v>7.885733403827205E-3</v>
      </c>
      <c r="F48" s="52">
        <f t="shared" si="18"/>
        <v>2.3807527580400334E-2</v>
      </c>
      <c r="H48" s="19">
        <v>1796.6009999999999</v>
      </c>
      <c r="I48" s="140">
        <v>1759.6020000000001</v>
      </c>
      <c r="J48" s="247">
        <f t="shared" si="14"/>
        <v>1.0500344834966481E-2</v>
      </c>
      <c r="K48" s="215">
        <f t="shared" si="15"/>
        <v>1.0156534436465478E-2</v>
      </c>
      <c r="L48" s="52">
        <f t="shared" si="19"/>
        <v>-2.0593888125410038E-2</v>
      </c>
      <c r="N48" s="27">
        <f t="shared" si="16"/>
        <v>6.2762476681548538</v>
      </c>
      <c r="O48" s="152">
        <f t="shared" si="17"/>
        <v>6.0040536528940294</v>
      </c>
      <c r="P48" s="52">
        <f t="shared" si="8"/>
        <v>-4.336890920380878E-2</v>
      </c>
    </row>
    <row r="49" spans="1:16" ht="20.100000000000001" customHeight="1" x14ac:dyDescent="0.25">
      <c r="A49" s="313" t="s">
        <v>179</v>
      </c>
      <c r="B49" s="315">
        <v>2265.4399999999996</v>
      </c>
      <c r="C49" s="140">
        <v>2395.6999999999998</v>
      </c>
      <c r="D49" s="247">
        <f t="shared" si="12"/>
        <v>6.0884186502702768E-3</v>
      </c>
      <c r="E49" s="215">
        <f t="shared" si="13"/>
        <v>6.4462128425554523E-3</v>
      </c>
      <c r="F49" s="52">
        <f t="shared" si="18"/>
        <v>5.7498764037008369E-2</v>
      </c>
      <c r="H49" s="19">
        <v>1325.31</v>
      </c>
      <c r="I49" s="140">
        <v>1454.3589999999997</v>
      </c>
      <c r="J49" s="247">
        <f t="shared" si="14"/>
        <v>7.7458556536645741E-3</v>
      </c>
      <c r="K49" s="215">
        <f t="shared" si="15"/>
        <v>8.3946524648661983E-3</v>
      </c>
      <c r="L49" s="52">
        <f t="shared" si="19"/>
        <v>9.7372690163056011E-2</v>
      </c>
      <c r="N49" s="27">
        <f t="shared" si="16"/>
        <v>5.8501218306377574</v>
      </c>
      <c r="O49" s="152">
        <f t="shared" si="17"/>
        <v>6.0707058479776252</v>
      </c>
      <c r="P49" s="52">
        <f t="shared" si="8"/>
        <v>3.7705884377423414E-2</v>
      </c>
    </row>
    <row r="50" spans="1:16" ht="20.100000000000001" customHeight="1" x14ac:dyDescent="0.25">
      <c r="A50" s="313" t="s">
        <v>188</v>
      </c>
      <c r="B50" s="315">
        <v>2157.34</v>
      </c>
      <c r="C50" s="140">
        <v>2416.83</v>
      </c>
      <c r="D50" s="247">
        <f t="shared" si="12"/>
        <v>5.7978975788253416E-3</v>
      </c>
      <c r="E50" s="215">
        <f t="shared" si="13"/>
        <v>6.5030682407118141E-3</v>
      </c>
      <c r="F50" s="52">
        <f t="shared" si="18"/>
        <v>0.12028238478867484</v>
      </c>
      <c r="H50" s="19">
        <v>1234.1199999999999</v>
      </c>
      <c r="I50" s="140">
        <v>1349.277</v>
      </c>
      <c r="J50" s="247">
        <f t="shared" si="14"/>
        <v>7.2128901006560907E-3</v>
      </c>
      <c r="K50" s="215">
        <f t="shared" si="15"/>
        <v>7.7881124906830244E-3</v>
      </c>
      <c r="L50" s="52">
        <f t="shared" si="19"/>
        <v>9.3311023239231322E-2</v>
      </c>
      <c r="N50" s="27">
        <f t="shared" si="16"/>
        <v>5.7205632862692015</v>
      </c>
      <c r="O50" s="152">
        <f t="shared" si="17"/>
        <v>5.5828378495798212</v>
      </c>
      <c r="P50" s="52">
        <f t="shared" si="8"/>
        <v>-2.4075502672954635E-2</v>
      </c>
    </row>
    <row r="51" spans="1:16" ht="20.100000000000001" customHeight="1" x14ac:dyDescent="0.25">
      <c r="A51" s="313" t="s">
        <v>189</v>
      </c>
      <c r="B51" s="315">
        <v>2367.89</v>
      </c>
      <c r="C51" s="140">
        <v>2263.86</v>
      </c>
      <c r="D51" s="247">
        <f t="shared" si="12"/>
        <v>6.3637552253815975E-3</v>
      </c>
      <c r="E51" s="215">
        <f t="shared" si="13"/>
        <v>6.0914652943805936E-3</v>
      </c>
      <c r="F51" s="52">
        <f t="shared" si="18"/>
        <v>-4.3933628673629162E-2</v>
      </c>
      <c r="H51" s="19">
        <v>1453.2069999999999</v>
      </c>
      <c r="I51" s="140">
        <v>1316.1669999999999</v>
      </c>
      <c r="J51" s="247">
        <f t="shared" si="14"/>
        <v>8.4933575215571707E-3</v>
      </c>
      <c r="K51" s="215">
        <f t="shared" si="15"/>
        <v>7.5969994689932489E-3</v>
      </c>
      <c r="L51" s="52">
        <f t="shared" si="19"/>
        <v>-9.4301775314872535E-2</v>
      </c>
      <c r="N51" s="27">
        <f t="shared" si="16"/>
        <v>6.1371389718272384</v>
      </c>
      <c r="O51" s="152">
        <f t="shared" si="17"/>
        <v>5.8138179922786737</v>
      </c>
      <c r="P51" s="52">
        <f t="shared" si="8"/>
        <v>-5.268268830684486E-2</v>
      </c>
    </row>
    <row r="52" spans="1:16" ht="20.100000000000001" customHeight="1" x14ac:dyDescent="0.25">
      <c r="A52" s="313" t="s">
        <v>178</v>
      </c>
      <c r="B52" s="315">
        <v>1170.3599999999999</v>
      </c>
      <c r="C52" s="140">
        <v>1279.6300000000001</v>
      </c>
      <c r="D52" s="247">
        <f t="shared" si="12"/>
        <v>3.1453676334532461E-3</v>
      </c>
      <c r="E52" s="215">
        <f t="shared" si="13"/>
        <v>3.4431553782690799E-3</v>
      </c>
      <c r="F52" s="52">
        <f t="shared" si="18"/>
        <v>9.3364434874739582E-2</v>
      </c>
      <c r="H52" s="19">
        <v>859.68499999999995</v>
      </c>
      <c r="I52" s="140">
        <v>881.14499999999987</v>
      </c>
      <c r="J52" s="247">
        <f t="shared" si="14"/>
        <v>5.0244817571893589E-3</v>
      </c>
      <c r="K52" s="215">
        <f t="shared" si="15"/>
        <v>5.0860248715444588E-3</v>
      </c>
      <c r="L52" s="52">
        <f t="shared" si="19"/>
        <v>2.4962631661596891E-2</v>
      </c>
      <c r="N52" s="27">
        <f t="shared" si="16"/>
        <v>7.3454748966130081</v>
      </c>
      <c r="O52" s="152">
        <f t="shared" si="17"/>
        <v>6.8859357783109161</v>
      </c>
      <c r="P52" s="52">
        <f t="shared" si="8"/>
        <v>-6.2560845250997338E-2</v>
      </c>
    </row>
    <row r="53" spans="1:16" ht="20.100000000000001" customHeight="1" x14ac:dyDescent="0.25">
      <c r="A53" s="313" t="s">
        <v>190</v>
      </c>
      <c r="B53" s="315">
        <v>440.75</v>
      </c>
      <c r="C53" s="140">
        <v>556.30000000000007</v>
      </c>
      <c r="D53" s="247">
        <f t="shared" si="12"/>
        <v>1.1845250900957981E-3</v>
      </c>
      <c r="E53" s="215">
        <f t="shared" si="13"/>
        <v>1.4968602931559037E-3</v>
      </c>
      <c r="F53" s="52">
        <f t="shared" si="18"/>
        <v>0.26216676120249588</v>
      </c>
      <c r="H53" s="19">
        <v>337.95900000000012</v>
      </c>
      <c r="I53" s="140">
        <v>442.51400000000007</v>
      </c>
      <c r="J53" s="247">
        <f t="shared" si="14"/>
        <v>1.9752221222633396E-3</v>
      </c>
      <c r="K53" s="215">
        <f t="shared" si="15"/>
        <v>2.5542188970108497E-3</v>
      </c>
      <c r="L53" s="52">
        <f t="shared" si="19"/>
        <v>0.30937184688083441</v>
      </c>
      <c r="N53" s="27">
        <f t="shared" si="16"/>
        <v>7.6678162223482724</v>
      </c>
      <c r="O53" s="152">
        <f t="shared" si="17"/>
        <v>7.9545928455869142</v>
      </c>
      <c r="P53" s="52">
        <f t="shared" si="8"/>
        <v>3.7400038671090666E-2</v>
      </c>
    </row>
    <row r="54" spans="1:16" ht="20.100000000000001" customHeight="1" x14ac:dyDescent="0.25">
      <c r="A54" s="313" t="s">
        <v>187</v>
      </c>
      <c r="B54" s="315">
        <v>1556.2299999999998</v>
      </c>
      <c r="C54" s="140">
        <v>661.88000000000011</v>
      </c>
      <c r="D54" s="247">
        <f t="shared" si="12"/>
        <v>4.182401545002345E-3</v>
      </c>
      <c r="E54" s="215">
        <f t="shared" si="13"/>
        <v>1.7809489319324638E-3</v>
      </c>
      <c r="F54" s="52">
        <f t="shared" si="18"/>
        <v>-0.57469011649948898</v>
      </c>
      <c r="H54" s="19">
        <v>902.48500000000001</v>
      </c>
      <c r="I54" s="140">
        <v>389.98900000000003</v>
      </c>
      <c r="J54" s="247">
        <f t="shared" si="14"/>
        <v>5.2746289846130143E-3</v>
      </c>
      <c r="K54" s="215">
        <f t="shared" si="15"/>
        <v>2.2510412629348771E-3</v>
      </c>
      <c r="L54" s="52">
        <f t="shared" si="19"/>
        <v>-0.56787204219460707</v>
      </c>
      <c r="N54" s="27">
        <f t="shared" si="16"/>
        <v>5.7991749291557166</v>
      </c>
      <c r="O54" s="152">
        <f t="shared" si="17"/>
        <v>5.8921405692874842</v>
      </c>
      <c r="P54" s="52">
        <f t="shared" si="8"/>
        <v>1.6030839087880753E-2</v>
      </c>
    </row>
    <row r="55" spans="1:16" ht="20.100000000000001" customHeight="1" x14ac:dyDescent="0.25">
      <c r="A55" s="313" t="s">
        <v>191</v>
      </c>
      <c r="B55" s="315">
        <v>714.32999999999993</v>
      </c>
      <c r="C55" s="140">
        <v>478.26</v>
      </c>
      <c r="D55" s="247">
        <f t="shared" si="12"/>
        <v>1.9197772152198102E-3</v>
      </c>
      <c r="E55" s="215">
        <f t="shared" si="13"/>
        <v>1.286874714730797E-3</v>
      </c>
      <c r="F55" s="52">
        <f t="shared" si="18"/>
        <v>-0.33047751039435547</v>
      </c>
      <c r="H55" s="19">
        <v>451.84099999999995</v>
      </c>
      <c r="I55" s="140">
        <v>351.10400000000004</v>
      </c>
      <c r="J55" s="247">
        <f t="shared" si="14"/>
        <v>2.6408124622974661E-3</v>
      </c>
      <c r="K55" s="215">
        <f t="shared" si="15"/>
        <v>2.0265945746713041E-3</v>
      </c>
      <c r="L55" s="52">
        <f t="shared" si="19"/>
        <v>-0.22294789538797921</v>
      </c>
      <c r="N55" s="27">
        <f t="shared" si="16"/>
        <v>6.325381826326768</v>
      </c>
      <c r="O55" s="152">
        <f t="shared" si="17"/>
        <v>7.3412788023250961</v>
      </c>
      <c r="P55" s="52">
        <f t="shared" si="8"/>
        <v>0.16060642723101393</v>
      </c>
    </row>
    <row r="56" spans="1:16" ht="20.100000000000001" customHeight="1" x14ac:dyDescent="0.25">
      <c r="A56" s="313" t="s">
        <v>195</v>
      </c>
      <c r="B56" s="315">
        <v>649.37000000000012</v>
      </c>
      <c r="C56" s="140">
        <v>531.9799999999999</v>
      </c>
      <c r="D56" s="247">
        <f t="shared" si="12"/>
        <v>1.7451958202053513E-3</v>
      </c>
      <c r="E56" s="215">
        <f t="shared" si="13"/>
        <v>1.4314214250459778E-3</v>
      </c>
      <c r="F56" s="52">
        <f t="shared" si="18"/>
        <v>-0.18077521289865592</v>
      </c>
      <c r="H56" s="19">
        <v>354.74999999999994</v>
      </c>
      <c r="I56" s="140">
        <v>298.255</v>
      </c>
      <c r="J56" s="247">
        <f t="shared" si="14"/>
        <v>2.0733581525360159E-3</v>
      </c>
      <c r="K56" s="215">
        <f t="shared" si="15"/>
        <v>1.7215467920291129E-3</v>
      </c>
      <c r="L56" s="52">
        <f t="shared" si="19"/>
        <v>-0.15925299506694843</v>
      </c>
      <c r="N56" s="27">
        <f t="shared" ref="N56" si="20">(H56/B56)*10</f>
        <v>5.46298720298135</v>
      </c>
      <c r="O56" s="152">
        <f t="shared" ref="O56" si="21">(I56/C56)*10</f>
        <v>5.6065077634497555</v>
      </c>
      <c r="P56" s="52">
        <f t="shared" ref="P56" si="22">(O56-N56)/N56</f>
        <v>2.6271443650843843E-2</v>
      </c>
    </row>
    <row r="57" spans="1:16" ht="20.100000000000001" customHeight="1" x14ac:dyDescent="0.25">
      <c r="A57" s="313" t="s">
        <v>193</v>
      </c>
      <c r="B57" s="315">
        <v>299.64</v>
      </c>
      <c r="C57" s="140">
        <v>582.15</v>
      </c>
      <c r="D57" s="247">
        <f t="shared" si="12"/>
        <v>8.0528893476189433E-4</v>
      </c>
      <c r="E57" s="215">
        <f t="shared" si="13"/>
        <v>1.566415997952021E-3</v>
      </c>
      <c r="F57" s="52">
        <f t="shared" si="18"/>
        <v>0.94283139767721269</v>
      </c>
      <c r="H57" s="19">
        <v>175.292</v>
      </c>
      <c r="I57" s="140">
        <v>277.58800000000002</v>
      </c>
      <c r="J57" s="247">
        <f t="shared" si="14"/>
        <v>1.0245048548959644E-3</v>
      </c>
      <c r="K57" s="215">
        <f t="shared" si="15"/>
        <v>1.6022555561709861E-3</v>
      </c>
      <c r="L57" s="52">
        <f t="shared" si="19"/>
        <v>0.58357483513223662</v>
      </c>
      <c r="N57" s="27">
        <f t="shared" ref="N57:N60" si="23">(H57/B57)*10</f>
        <v>5.8500867707916173</v>
      </c>
      <c r="O57" s="152">
        <f t="shared" ref="O57:O60" si="24">(I57/C57)*10</f>
        <v>4.7683243150390799</v>
      </c>
      <c r="P57" s="52">
        <f t="shared" ref="P57:P60" si="25">(O57-N57)/N57</f>
        <v>-0.18491391634626239</v>
      </c>
    </row>
    <row r="58" spans="1:16" ht="20.100000000000001" customHeight="1" x14ac:dyDescent="0.25">
      <c r="A58" s="313" t="s">
        <v>215</v>
      </c>
      <c r="B58" s="315">
        <v>214.7</v>
      </c>
      <c r="C58" s="140">
        <v>208.89</v>
      </c>
      <c r="D58" s="247">
        <f t="shared" si="12"/>
        <v>5.7701086067740855E-4</v>
      </c>
      <c r="E58" s="215">
        <f t="shared" si="13"/>
        <v>5.6206929109713587E-4</v>
      </c>
      <c r="F58" s="52">
        <f t="shared" si="18"/>
        <v>-2.7061015370284131E-2</v>
      </c>
      <c r="H58" s="19">
        <v>162.88799999999998</v>
      </c>
      <c r="I58" s="140">
        <v>160.14999999999998</v>
      </c>
      <c r="J58" s="247">
        <f t="shared" si="14"/>
        <v>9.5200891543421168E-4</v>
      </c>
      <c r="K58" s="215">
        <f t="shared" si="15"/>
        <v>9.2439596567857167E-4</v>
      </c>
      <c r="L58" s="52">
        <f t="shared" si="19"/>
        <v>-1.6809095820441038E-2</v>
      </c>
      <c r="N58" s="27">
        <f t="shared" ref="N58:N59" si="26">(H58/B58)*10</f>
        <v>7.5867722403353515</v>
      </c>
      <c r="O58" s="152">
        <f t="shared" ref="O58:O59" si="27">(I58/C58)*10</f>
        <v>7.6667145387524531</v>
      </c>
      <c r="P58" s="52">
        <f t="shared" ref="P58:P59" si="28">(O58-N58)/N58</f>
        <v>1.0537063178473385E-2</v>
      </c>
    </row>
    <row r="59" spans="1:16" ht="20.100000000000001" customHeight="1" x14ac:dyDescent="0.25">
      <c r="A59" s="313" t="s">
        <v>211</v>
      </c>
      <c r="B59" s="315">
        <v>190.67</v>
      </c>
      <c r="C59" s="140">
        <v>169.69</v>
      </c>
      <c r="D59" s="247">
        <f t="shared" si="12"/>
        <v>5.1242971963372838E-4</v>
      </c>
      <c r="E59" s="215">
        <f t="shared" si="13"/>
        <v>4.5659216815679537E-4</v>
      </c>
      <c r="F59" s="52">
        <f t="shared" ref="F59:F60" si="29">(C59-B59)/B59</f>
        <v>-0.11003304138039541</v>
      </c>
      <c r="H59" s="19">
        <v>139.69500000000002</v>
      </c>
      <c r="I59" s="140">
        <v>126.62299999999999</v>
      </c>
      <c r="J59" s="247">
        <f t="shared" si="14"/>
        <v>8.1645600315297768E-4</v>
      </c>
      <c r="K59" s="215">
        <f t="shared" si="15"/>
        <v>7.3087599351931182E-4</v>
      </c>
      <c r="L59" s="52">
        <f t="shared" ref="L59:L60" si="30">(I59-H59)/H59</f>
        <v>-9.3575289022513539E-2</v>
      </c>
      <c r="N59" s="27">
        <f t="shared" si="26"/>
        <v>7.3265327529239013</v>
      </c>
      <c r="O59" s="152">
        <f t="shared" si="27"/>
        <v>7.4620189757793618</v>
      </c>
      <c r="P59" s="52">
        <f t="shared" si="28"/>
        <v>1.8492543120262467E-2</v>
      </c>
    </row>
    <row r="60" spans="1:16" ht="20.100000000000001" customHeight="1" x14ac:dyDescent="0.25">
      <c r="A60" s="313" t="s">
        <v>186</v>
      </c>
      <c r="B60" s="315">
        <v>102.93</v>
      </c>
      <c r="C60" s="140">
        <v>121.74</v>
      </c>
      <c r="D60" s="247">
        <f t="shared" si="12"/>
        <v>2.7662658541930914E-4</v>
      </c>
      <c r="E60" s="215">
        <f t="shared" si="13"/>
        <v>3.2757104456012889E-4</v>
      </c>
      <c r="F60" s="52">
        <f t="shared" si="29"/>
        <v>0.18274555523171074</v>
      </c>
      <c r="H60" s="19">
        <v>118.94399999999999</v>
      </c>
      <c r="I60" s="140">
        <v>77.78</v>
      </c>
      <c r="J60" s="247">
        <f t="shared" si="14"/>
        <v>6.9517550978222384E-4</v>
      </c>
      <c r="K60" s="215">
        <f t="shared" si="15"/>
        <v>4.4895109716190646E-4</v>
      </c>
      <c r="L60" s="52">
        <f t="shared" si="30"/>
        <v>-0.34607882701103032</v>
      </c>
      <c r="N60" s="27">
        <f t="shared" si="23"/>
        <v>11.555814631302825</v>
      </c>
      <c r="O60" s="152">
        <f t="shared" si="24"/>
        <v>6.3890257926729097</v>
      </c>
      <c r="P60" s="52">
        <f t="shared" si="25"/>
        <v>-0.44711593284249501</v>
      </c>
    </row>
    <row r="61" spans="1:16" ht="20.100000000000001" customHeight="1" thickBot="1" x14ac:dyDescent="0.3">
      <c r="A61" s="8" t="s">
        <v>17</v>
      </c>
      <c r="B61" s="316">
        <f>B62-SUM(B39:B60)</f>
        <v>261.9100000000326</v>
      </c>
      <c r="C61" s="142">
        <f>C62-SUM(C39:C60)</f>
        <v>265.07000000006519</v>
      </c>
      <c r="D61" s="247">
        <f t="shared" si="12"/>
        <v>7.0388874951112673E-4</v>
      </c>
      <c r="E61" s="215">
        <f t="shared" si="13"/>
        <v>7.1323522902558506E-4</v>
      </c>
      <c r="F61" s="52">
        <f t="shared" ref="F61" si="31">(C61-B61)/B61</f>
        <v>1.2065213241312676E-2</v>
      </c>
      <c r="H61" s="19">
        <f>H62-SUM(H39:H60)</f>
        <v>201.27999999999884</v>
      </c>
      <c r="I61" s="140">
        <f>I62-SUM(I39:I60)</f>
        <v>203.90200000000186</v>
      </c>
      <c r="J61" s="247">
        <f t="shared" si="14"/>
        <v>1.1763933162577786E-3</v>
      </c>
      <c r="K61" s="215">
        <f t="shared" si="15"/>
        <v>1.176935286879762E-3</v>
      </c>
      <c r="L61" s="52">
        <f t="shared" ref="L61" si="32">(I61-H61)/H61</f>
        <v>1.3026629570762331E-2</v>
      </c>
      <c r="N61" s="27">
        <f t="shared" si="16"/>
        <v>7.6850826619821238</v>
      </c>
      <c r="O61" s="152">
        <f t="shared" si="17"/>
        <v>7.6923831440733279</v>
      </c>
      <c r="P61" s="52">
        <f t="shared" ref="P61" si="33">(O61-N61)/N61</f>
        <v>9.4995492076089443E-4</v>
      </c>
    </row>
    <row r="62" spans="1:16" ht="26.25" customHeight="1" thickBot="1" x14ac:dyDescent="0.3">
      <c r="A62" s="12" t="s">
        <v>18</v>
      </c>
      <c r="B62" s="17">
        <v>372090.05</v>
      </c>
      <c r="C62" s="145">
        <v>371644.57000000018</v>
      </c>
      <c r="D62" s="253">
        <f>SUM(D39:D61)</f>
        <v>1.0000000000000002</v>
      </c>
      <c r="E62" s="254">
        <f>SUM(E39:E61)</f>
        <v>0.99999999999999956</v>
      </c>
      <c r="F62" s="57">
        <f t="shared" si="18"/>
        <v>-1.1972370666719166E-3</v>
      </c>
      <c r="G62" s="1"/>
      <c r="H62" s="17">
        <v>171099.23799999992</v>
      </c>
      <c r="I62" s="145">
        <v>173248.26799999998</v>
      </c>
      <c r="J62" s="253">
        <f>SUM(J39:J61)</f>
        <v>1.0000000000000004</v>
      </c>
      <c r="K62" s="254">
        <f>SUM(K39:K61)</f>
        <v>1</v>
      </c>
      <c r="L62" s="57">
        <f t="shared" si="19"/>
        <v>1.2560137760520347E-2</v>
      </c>
      <c r="M62" s="1"/>
      <c r="N62" s="29">
        <f t="shared" si="16"/>
        <v>4.598328764770784</v>
      </c>
      <c r="O62" s="146">
        <f t="shared" si="17"/>
        <v>4.6616655262849633</v>
      </c>
      <c r="P62" s="57">
        <f t="shared" si="8"/>
        <v>1.3773865409411744E-2</v>
      </c>
    </row>
    <row r="64" spans="1:16" ht="15.75" thickBot="1" x14ac:dyDescent="0.3"/>
    <row r="65" spans="1:16" x14ac:dyDescent="0.25">
      <c r="A65" s="373" t="s">
        <v>15</v>
      </c>
      <c r="B65" s="367" t="s">
        <v>1</v>
      </c>
      <c r="C65" s="359"/>
      <c r="D65" s="367" t="s">
        <v>104</v>
      </c>
      <c r="E65" s="359"/>
      <c r="F65" s="130" t="s">
        <v>0</v>
      </c>
      <c r="H65" s="376" t="s">
        <v>19</v>
      </c>
      <c r="I65" s="377"/>
      <c r="J65" s="367" t="s">
        <v>104</v>
      </c>
      <c r="K65" s="360"/>
      <c r="L65" s="130" t="s">
        <v>0</v>
      </c>
      <c r="N65" s="358" t="s">
        <v>22</v>
      </c>
      <c r="O65" s="359"/>
      <c r="P65" s="130" t="s">
        <v>0</v>
      </c>
    </row>
    <row r="66" spans="1:16" x14ac:dyDescent="0.25">
      <c r="A66" s="374"/>
      <c r="B66" s="368" t="str">
        <f>B5</f>
        <v>jan-nov</v>
      </c>
      <c r="C66" s="362"/>
      <c r="D66" s="368" t="str">
        <f>B5</f>
        <v>jan-nov</v>
      </c>
      <c r="E66" s="362"/>
      <c r="F66" s="131" t="str">
        <f>F37</f>
        <v>2024/2023</v>
      </c>
      <c r="H66" s="356" t="str">
        <f>B5</f>
        <v>jan-nov</v>
      </c>
      <c r="I66" s="362"/>
      <c r="J66" s="368" t="str">
        <f>B5</f>
        <v>jan-nov</v>
      </c>
      <c r="K66" s="357"/>
      <c r="L66" s="131" t="str">
        <f>L37</f>
        <v>2024/2023</v>
      </c>
      <c r="N66" s="356" t="str">
        <f>B5</f>
        <v>jan-nov</v>
      </c>
      <c r="O66" s="357"/>
      <c r="P66" s="131" t="str">
        <f>P37</f>
        <v>2024/2023</v>
      </c>
    </row>
    <row r="67" spans="1:16" ht="19.5" customHeight="1" thickBot="1" x14ac:dyDescent="0.3">
      <c r="A67" s="375"/>
      <c r="B67" s="99">
        <f>B6</f>
        <v>2023</v>
      </c>
      <c r="C67" s="134">
        <f>C6</f>
        <v>2024</v>
      </c>
      <c r="D67" s="99">
        <f>B6</f>
        <v>2023</v>
      </c>
      <c r="E67" s="134">
        <f>C6</f>
        <v>2024</v>
      </c>
      <c r="F67" s="132" t="s">
        <v>1</v>
      </c>
      <c r="H67" s="25">
        <f>B6</f>
        <v>2023</v>
      </c>
      <c r="I67" s="134">
        <f>C6</f>
        <v>2024</v>
      </c>
      <c r="J67" s="99">
        <f>B6</f>
        <v>2023</v>
      </c>
      <c r="K67" s="134">
        <f>C6</f>
        <v>2024</v>
      </c>
      <c r="L67" s="259">
        <v>1000</v>
      </c>
      <c r="N67" s="25">
        <f>B6</f>
        <v>2023</v>
      </c>
      <c r="O67" s="134">
        <f>C6</f>
        <v>2024</v>
      </c>
      <c r="P67" s="132"/>
    </row>
    <row r="68" spans="1:16" ht="20.100000000000001" customHeight="1" x14ac:dyDescent="0.25">
      <c r="A68" s="306" t="s">
        <v>161</v>
      </c>
      <c r="B68" s="119">
        <v>28808.720000000001</v>
      </c>
      <c r="C68" s="147">
        <v>28333.89</v>
      </c>
      <c r="D68" s="247">
        <f>B68/$B$96</f>
        <v>0.20807275835338021</v>
      </c>
      <c r="E68" s="246">
        <f>C68/$C$96</f>
        <v>0.22928485731667864</v>
      </c>
      <c r="F68" s="61">
        <f t="shared" ref="F68:F94" si="34">(C68-B68)/B68</f>
        <v>-1.6482162345289958E-2</v>
      </c>
      <c r="H68" s="19">
        <v>30188.171999999999</v>
      </c>
      <c r="I68" s="147">
        <v>32072.58</v>
      </c>
      <c r="J68" s="245">
        <f>H68/$H$96</f>
        <v>0.276247516767405</v>
      </c>
      <c r="K68" s="246">
        <f>I68/$I$96</f>
        <v>0.30589202508170066</v>
      </c>
      <c r="L68" s="61">
        <f t="shared" ref="L68:L82" si="35">(I68-H68)/H68</f>
        <v>6.2422063846727889E-2</v>
      </c>
      <c r="N68" s="41">
        <f t="shared" ref="N68:N96" si="36">(H68/B68)*10</f>
        <v>10.478831409378826</v>
      </c>
      <c r="O68" s="149">
        <f t="shared" ref="O68:O96" si="37">(I68/C68)*10</f>
        <v>11.319511722534394</v>
      </c>
      <c r="P68" s="61">
        <f t="shared" si="8"/>
        <v>8.0226532932206288E-2</v>
      </c>
    </row>
    <row r="69" spans="1:16" ht="20.100000000000001" customHeight="1" x14ac:dyDescent="0.25">
      <c r="A69" s="307" t="s">
        <v>164</v>
      </c>
      <c r="B69" s="119">
        <v>64650.79</v>
      </c>
      <c r="C69" s="140">
        <v>50264.93</v>
      </c>
      <c r="D69" s="247">
        <f t="shared" ref="D69:D95" si="38">B69/$B$96</f>
        <v>0.46694432119945384</v>
      </c>
      <c r="E69" s="215">
        <f t="shared" ref="E69:E95" si="39">C69/$C$96</f>
        <v>0.40675626619157623</v>
      </c>
      <c r="F69" s="52">
        <f t="shared" si="34"/>
        <v>-0.22251638379051517</v>
      </c>
      <c r="H69" s="19">
        <v>38775.546999999999</v>
      </c>
      <c r="I69" s="140">
        <v>31321.369999999995</v>
      </c>
      <c r="J69" s="214">
        <f t="shared" ref="J69:J96" si="40">H69/$H$96</f>
        <v>0.35482932090249786</v>
      </c>
      <c r="K69" s="215">
        <f t="shared" ref="K69:K96" si="41">I69/$I$96</f>
        <v>0.2987273645473244</v>
      </c>
      <c r="L69" s="52">
        <f t="shared" si="35"/>
        <v>-0.19223911915414124</v>
      </c>
      <c r="N69" s="40">
        <f t="shared" si="36"/>
        <v>5.9976911341686625</v>
      </c>
      <c r="O69" s="143">
        <f t="shared" si="37"/>
        <v>6.2312570613348104</v>
      </c>
      <c r="P69" s="52">
        <f t="shared" si="8"/>
        <v>3.8942640082869545E-2</v>
      </c>
    </row>
    <row r="70" spans="1:16" ht="20.100000000000001" customHeight="1" x14ac:dyDescent="0.25">
      <c r="A70" s="307" t="s">
        <v>166</v>
      </c>
      <c r="B70" s="119">
        <v>9742.82</v>
      </c>
      <c r="C70" s="140">
        <v>9730.25</v>
      </c>
      <c r="D70" s="247">
        <f t="shared" si="38"/>
        <v>7.0368118803628893E-2</v>
      </c>
      <c r="E70" s="215">
        <f t="shared" si="39"/>
        <v>7.8739593571712604E-2</v>
      </c>
      <c r="F70" s="52">
        <f t="shared" si="34"/>
        <v>-1.2901808716572522E-3</v>
      </c>
      <c r="H70" s="19">
        <v>9362.1629999999986</v>
      </c>
      <c r="I70" s="140">
        <v>9347.8639999999996</v>
      </c>
      <c r="J70" s="214">
        <f t="shared" si="40"/>
        <v>8.5671775035655623E-2</v>
      </c>
      <c r="K70" s="215">
        <f t="shared" si="41"/>
        <v>8.9155192664522986E-2</v>
      </c>
      <c r="L70" s="52">
        <f t="shared" si="35"/>
        <v>-1.5273179926475399E-3</v>
      </c>
      <c r="N70" s="40">
        <f t="shared" si="36"/>
        <v>9.6092948448190558</v>
      </c>
      <c r="O70" s="143">
        <f t="shared" si="37"/>
        <v>9.6070131805452057</v>
      </c>
      <c r="P70" s="52">
        <f t="shared" si="8"/>
        <v>-2.3744346600836243E-4</v>
      </c>
    </row>
    <row r="71" spans="1:16" ht="20.100000000000001" customHeight="1" x14ac:dyDescent="0.25">
      <c r="A71" s="307" t="s">
        <v>176</v>
      </c>
      <c r="B71" s="119">
        <v>2135.8599999999997</v>
      </c>
      <c r="C71" s="140">
        <v>2267.5299999999997</v>
      </c>
      <c r="D71" s="247">
        <f t="shared" si="38"/>
        <v>1.5426380681149685E-2</v>
      </c>
      <c r="E71" s="215">
        <f t="shared" si="39"/>
        <v>1.8349414517783765E-2</v>
      </c>
      <c r="F71" s="52">
        <f t="shared" si="34"/>
        <v>6.1647298980270285E-2</v>
      </c>
      <c r="H71" s="19">
        <v>6598.7699999999995</v>
      </c>
      <c r="I71" s="140">
        <v>7003.4549999999999</v>
      </c>
      <c r="J71" s="214">
        <f t="shared" si="40"/>
        <v>6.0384372601933266E-2</v>
      </c>
      <c r="K71" s="215">
        <f t="shared" si="41"/>
        <v>6.6795406933853219E-2</v>
      </c>
      <c r="L71" s="52">
        <f t="shared" si="35"/>
        <v>6.1327338276678904E-2</v>
      </c>
      <c r="N71" s="40">
        <f t="shared" si="36"/>
        <v>30.895142940080348</v>
      </c>
      <c r="O71" s="143">
        <f t="shared" si="37"/>
        <v>30.885831719977247</v>
      </c>
      <c r="P71" s="52">
        <f t="shared" si="8"/>
        <v>-3.0138135697119602E-4</v>
      </c>
    </row>
    <row r="72" spans="1:16" ht="20.100000000000001" customHeight="1" x14ac:dyDescent="0.25">
      <c r="A72" s="307" t="s">
        <v>172</v>
      </c>
      <c r="B72" s="119">
        <v>6291.3600000000006</v>
      </c>
      <c r="C72" s="140">
        <v>5923.8899999999994</v>
      </c>
      <c r="D72" s="247">
        <f t="shared" si="38"/>
        <v>4.5439735920031234E-2</v>
      </c>
      <c r="E72" s="215">
        <f t="shared" si="39"/>
        <v>4.7937585464251441E-2</v>
      </c>
      <c r="F72" s="52">
        <f t="shared" si="34"/>
        <v>-5.8408674753948453E-2</v>
      </c>
      <c r="H72" s="19">
        <v>4094.2839999999997</v>
      </c>
      <c r="I72" s="140">
        <v>3956.7990000000004</v>
      </c>
      <c r="J72" s="214">
        <f t="shared" si="40"/>
        <v>3.7466190001187151E-2</v>
      </c>
      <c r="K72" s="215">
        <f t="shared" si="41"/>
        <v>3.7737944965800949E-2</v>
      </c>
      <c r="L72" s="52">
        <f t="shared" si="35"/>
        <v>-3.3579741903590282E-2</v>
      </c>
      <c r="N72" s="40">
        <f t="shared" si="36"/>
        <v>6.5077884590931045</v>
      </c>
      <c r="O72" s="143">
        <f t="shared" si="37"/>
        <v>6.6793931014924324</v>
      </c>
      <c r="P72" s="52">
        <f t="shared" ref="P72:P76" si="42">(O72-N72)/N72</f>
        <v>2.6369118092575777E-2</v>
      </c>
    </row>
    <row r="73" spans="1:16" ht="20.100000000000001" customHeight="1" x14ac:dyDescent="0.25">
      <c r="A73" s="307" t="s">
        <v>163</v>
      </c>
      <c r="B73" s="119">
        <v>5966.06</v>
      </c>
      <c r="C73" s="140">
        <v>5333.3400000000011</v>
      </c>
      <c r="D73" s="247">
        <f t="shared" si="38"/>
        <v>4.3090236591621131E-2</v>
      </c>
      <c r="E73" s="215">
        <f t="shared" si="39"/>
        <v>4.3158708561420088E-2</v>
      </c>
      <c r="F73" s="52">
        <f t="shared" si="34"/>
        <v>-0.10605324116753759</v>
      </c>
      <c r="H73" s="19">
        <v>2991.9260000000004</v>
      </c>
      <c r="I73" s="140">
        <v>2870.7880000000005</v>
      </c>
      <c r="J73" s="214">
        <f t="shared" si="40"/>
        <v>2.7378674265266377E-2</v>
      </c>
      <c r="K73" s="215">
        <f t="shared" si="41"/>
        <v>2.7380122051305054E-2</v>
      </c>
      <c r="L73" s="52">
        <f t="shared" si="35"/>
        <v>-4.0488300847012895E-2</v>
      </c>
      <c r="N73" s="40">
        <f t="shared" si="36"/>
        <v>5.0149110132985601</v>
      </c>
      <c r="O73" s="143">
        <f t="shared" si="37"/>
        <v>5.3827207715990353</v>
      </c>
      <c r="P73" s="52">
        <f t="shared" si="42"/>
        <v>7.3343227292591198E-2</v>
      </c>
    </row>
    <row r="74" spans="1:16" ht="20.100000000000001" customHeight="1" x14ac:dyDescent="0.25">
      <c r="A74" s="307" t="s">
        <v>200</v>
      </c>
      <c r="B74" s="119">
        <v>3077.9100000000003</v>
      </c>
      <c r="C74" s="140">
        <v>2367.12</v>
      </c>
      <c r="D74" s="247">
        <f t="shared" si="38"/>
        <v>2.2230394952064948E-2</v>
      </c>
      <c r="E74" s="215">
        <f t="shared" si="39"/>
        <v>1.9155321470206044E-2</v>
      </c>
      <c r="F74" s="52">
        <f t="shared" si="34"/>
        <v>-0.23093267834342146</v>
      </c>
      <c r="H74" s="19">
        <v>2911.7370000000001</v>
      </c>
      <c r="I74" s="140">
        <v>2502.3680000000004</v>
      </c>
      <c r="J74" s="214">
        <f t="shared" si="40"/>
        <v>2.6644876534086714E-2</v>
      </c>
      <c r="K74" s="215">
        <f t="shared" si="41"/>
        <v>2.3866318675318458E-2</v>
      </c>
      <c r="L74" s="52">
        <f t="shared" si="35"/>
        <v>-0.14059271149832545</v>
      </c>
      <c r="N74" s="40">
        <f t="shared" si="36"/>
        <v>9.4601109194225934</v>
      </c>
      <c r="O74" s="143">
        <f t="shared" si="37"/>
        <v>10.571360978742101</v>
      </c>
      <c r="P74" s="52">
        <f t="shared" si="42"/>
        <v>0.11746691648593627</v>
      </c>
    </row>
    <row r="75" spans="1:16" ht="20.100000000000001" customHeight="1" x14ac:dyDescent="0.25">
      <c r="A75" s="307" t="s">
        <v>177</v>
      </c>
      <c r="B75" s="119">
        <v>1645.82</v>
      </c>
      <c r="C75" s="140">
        <v>2014.8300000000002</v>
      </c>
      <c r="D75" s="247">
        <f t="shared" si="38"/>
        <v>1.1887036534533995E-2</v>
      </c>
      <c r="E75" s="215">
        <f t="shared" si="39"/>
        <v>1.6304503513896739E-2</v>
      </c>
      <c r="F75" s="52">
        <f t="shared" si="34"/>
        <v>0.22421042398318178</v>
      </c>
      <c r="H75" s="19">
        <v>1577.3980000000001</v>
      </c>
      <c r="I75" s="140">
        <v>2262.2929999999997</v>
      </c>
      <c r="J75" s="214">
        <f t="shared" si="40"/>
        <v>1.4434536826339507E-2</v>
      </c>
      <c r="K75" s="215">
        <f t="shared" si="41"/>
        <v>2.1576604909806313E-2</v>
      </c>
      <c r="L75" s="52">
        <f t="shared" si="35"/>
        <v>0.43419289234549524</v>
      </c>
      <c r="N75" s="40">
        <f t="shared" si="36"/>
        <v>9.5842680244498197</v>
      </c>
      <c r="O75" s="143">
        <f t="shared" si="37"/>
        <v>11.228207838874741</v>
      </c>
      <c r="P75" s="52">
        <f t="shared" si="42"/>
        <v>0.17152481652549478</v>
      </c>
    </row>
    <row r="76" spans="1:16" ht="20.100000000000001" customHeight="1" x14ac:dyDescent="0.25">
      <c r="A76" s="307" t="s">
        <v>171</v>
      </c>
      <c r="B76" s="119">
        <v>1693.0800000000002</v>
      </c>
      <c r="C76" s="140">
        <v>3628.12</v>
      </c>
      <c r="D76" s="247">
        <f t="shared" si="38"/>
        <v>1.2228374801551093E-2</v>
      </c>
      <c r="E76" s="215">
        <f t="shared" si="39"/>
        <v>2.9359645870291304E-2</v>
      </c>
      <c r="F76" s="52">
        <f t="shared" si="34"/>
        <v>1.1429111441869253</v>
      </c>
      <c r="H76" s="19">
        <v>682.53800000000012</v>
      </c>
      <c r="I76" s="140">
        <v>1972.9839999999999</v>
      </c>
      <c r="J76" s="214">
        <f t="shared" si="40"/>
        <v>6.2458047343638794E-3</v>
      </c>
      <c r="K76" s="215">
        <f t="shared" si="41"/>
        <v>1.8817322186546703E-2</v>
      </c>
      <c r="L76" s="52">
        <f t="shared" si="35"/>
        <v>1.8906581025525313</v>
      </c>
      <c r="N76" s="40">
        <f t="shared" si="36"/>
        <v>4.0313393342311059</v>
      </c>
      <c r="O76" s="143">
        <f t="shared" si="37"/>
        <v>5.4380340231304372</v>
      </c>
      <c r="P76" s="52">
        <f t="shared" si="42"/>
        <v>0.34893978707144208</v>
      </c>
    </row>
    <row r="77" spans="1:16" ht="20.100000000000001" customHeight="1" x14ac:dyDescent="0.25">
      <c r="A77" s="307" t="s">
        <v>204</v>
      </c>
      <c r="B77" s="119">
        <v>861.65</v>
      </c>
      <c r="C77" s="140">
        <v>972.21</v>
      </c>
      <c r="D77" s="247">
        <f t="shared" si="38"/>
        <v>6.2233203084062754E-3</v>
      </c>
      <c r="E77" s="215">
        <f t="shared" si="39"/>
        <v>7.8673641752631963E-3</v>
      </c>
      <c r="F77" s="52">
        <f t="shared" si="34"/>
        <v>0.12831195961237168</v>
      </c>
      <c r="H77" s="19">
        <v>1453.9879999999998</v>
      </c>
      <c r="I77" s="140">
        <v>1424.213</v>
      </c>
      <c r="J77" s="214">
        <f t="shared" si="40"/>
        <v>1.3305230088446748E-2</v>
      </c>
      <c r="K77" s="215">
        <f t="shared" si="41"/>
        <v>1.3583422310200306E-2</v>
      </c>
      <c r="L77" s="52">
        <f t="shared" si="35"/>
        <v>-2.0478160755109304E-2</v>
      </c>
      <c r="N77" s="40">
        <f t="shared" ref="N77:N78" si="43">(H77/B77)*10</f>
        <v>16.874461788429176</v>
      </c>
      <c r="O77" s="143">
        <f t="shared" ref="O77:O78" si="44">(I77/C77)*10</f>
        <v>14.649232161775746</v>
      </c>
      <c r="P77" s="52">
        <f t="shared" ref="P77:P78" si="45">(O77-N77)/N77</f>
        <v>-0.13186966521084961</v>
      </c>
    </row>
    <row r="78" spans="1:16" ht="20.100000000000001" customHeight="1" x14ac:dyDescent="0.25">
      <c r="A78" s="307" t="s">
        <v>183</v>
      </c>
      <c r="B78" s="119">
        <v>1056.52</v>
      </c>
      <c r="C78" s="140">
        <v>1227.5500000000002</v>
      </c>
      <c r="D78" s="247">
        <f t="shared" si="38"/>
        <v>7.6307809113182832E-3</v>
      </c>
      <c r="E78" s="215">
        <f t="shared" si="39"/>
        <v>9.9336387131837133E-3</v>
      </c>
      <c r="F78" s="52">
        <f t="shared" si="34"/>
        <v>0.16188051338356133</v>
      </c>
      <c r="H78" s="19">
        <v>814.00500000000011</v>
      </c>
      <c r="I78" s="140">
        <v>853.93700000000013</v>
      </c>
      <c r="J78" s="214">
        <f t="shared" si="40"/>
        <v>7.4488398928643819E-3</v>
      </c>
      <c r="K78" s="215">
        <f t="shared" si="41"/>
        <v>8.1444186349271634E-3</v>
      </c>
      <c r="L78" s="52">
        <f t="shared" si="35"/>
        <v>4.9056209728441484E-2</v>
      </c>
      <c r="N78" s="40">
        <f t="shared" si="43"/>
        <v>7.7045867565214108</v>
      </c>
      <c r="O78" s="143">
        <f t="shared" si="44"/>
        <v>6.9564335464950506</v>
      </c>
      <c r="P78" s="52">
        <f t="shared" si="45"/>
        <v>-9.7104910836794608E-2</v>
      </c>
    </row>
    <row r="79" spans="1:16" ht="20.100000000000001" customHeight="1" x14ac:dyDescent="0.25">
      <c r="A79" s="307" t="s">
        <v>209</v>
      </c>
      <c r="B79" s="119">
        <v>1145.7299999999998</v>
      </c>
      <c r="C79" s="140">
        <v>725.61000000000013</v>
      </c>
      <c r="D79" s="247">
        <f t="shared" si="38"/>
        <v>8.2751056426046792E-3</v>
      </c>
      <c r="E79" s="215">
        <f t="shared" si="39"/>
        <v>5.8718158825899021E-3</v>
      </c>
      <c r="F79" s="52">
        <f t="shared" si="34"/>
        <v>-0.36668324998036161</v>
      </c>
      <c r="H79" s="19">
        <v>1094.875</v>
      </c>
      <c r="I79" s="140">
        <v>813.702</v>
      </c>
      <c r="J79" s="214">
        <f t="shared" si="40"/>
        <v>1.0019039904791603E-2</v>
      </c>
      <c r="K79" s="215">
        <f t="shared" si="41"/>
        <v>7.7606775816922114E-3</v>
      </c>
      <c r="L79" s="52">
        <f t="shared" ref="L79:L80" si="46">(I79-H79)/H79</f>
        <v>-0.25680831145107891</v>
      </c>
      <c r="N79" s="40">
        <f t="shared" ref="N79:N80" si="47">(H79/B79)*10</f>
        <v>9.5561345168582488</v>
      </c>
      <c r="O79" s="143">
        <f t="shared" ref="O79:O80" si="48">(I79/C79)*10</f>
        <v>11.214040600322486</v>
      </c>
      <c r="P79" s="52">
        <f t="shared" ref="P79:P80" si="49">(O79-N79)/N79</f>
        <v>0.17349128777325995</v>
      </c>
    </row>
    <row r="80" spans="1:16" ht="20.100000000000001" customHeight="1" x14ac:dyDescent="0.25">
      <c r="A80" s="307" t="s">
        <v>185</v>
      </c>
      <c r="B80" s="119">
        <v>1800.4300000000003</v>
      </c>
      <c r="C80" s="140">
        <v>1497.1299999999997</v>
      </c>
      <c r="D80" s="247">
        <f t="shared" si="38"/>
        <v>1.3003716802488149E-2</v>
      </c>
      <c r="E80" s="215">
        <f t="shared" si="39"/>
        <v>1.2115146858921207E-2</v>
      </c>
      <c r="F80" s="52">
        <f t="shared" si="34"/>
        <v>-0.16845975683586731</v>
      </c>
      <c r="H80" s="19">
        <v>903.74899999999991</v>
      </c>
      <c r="I80" s="140">
        <v>792.654</v>
      </c>
      <c r="J80" s="214">
        <f t="shared" si="40"/>
        <v>8.2700740220714754E-3</v>
      </c>
      <c r="K80" s="215">
        <f t="shared" si="41"/>
        <v>7.5599324173206634E-3</v>
      </c>
      <c r="L80" s="52">
        <f t="shared" si="46"/>
        <v>-0.12292683034780666</v>
      </c>
      <c r="N80" s="40">
        <f t="shared" si="47"/>
        <v>5.0196286442683125</v>
      </c>
      <c r="O80" s="143">
        <f t="shared" si="48"/>
        <v>5.2944901244380924</v>
      </c>
      <c r="P80" s="52">
        <f t="shared" si="49"/>
        <v>5.4757333589533934E-2</v>
      </c>
    </row>
    <row r="81" spans="1:16" ht="20.100000000000001" customHeight="1" x14ac:dyDescent="0.25">
      <c r="A81" s="307" t="s">
        <v>228</v>
      </c>
      <c r="B81" s="119">
        <v>939.36</v>
      </c>
      <c r="C81" s="140">
        <v>679.71</v>
      </c>
      <c r="D81" s="247">
        <f t="shared" si="38"/>
        <v>6.7845855798810651E-3</v>
      </c>
      <c r="E81" s="215">
        <f t="shared" si="39"/>
        <v>5.5003817113258944E-3</v>
      </c>
      <c r="F81" s="52">
        <f t="shared" si="34"/>
        <v>-0.27641159938681653</v>
      </c>
      <c r="H81" s="19">
        <v>804.67600000000004</v>
      </c>
      <c r="I81" s="140">
        <v>608.44299999999998</v>
      </c>
      <c r="J81" s="214">
        <f t="shared" si="40"/>
        <v>7.3634715875584783E-3</v>
      </c>
      <c r="K81" s="215">
        <f t="shared" si="41"/>
        <v>5.8030211918338095E-3</v>
      </c>
      <c r="L81" s="52">
        <f t="shared" si="35"/>
        <v>-0.24386585408288561</v>
      </c>
      <c r="N81" s="40">
        <f t="shared" ref="N81" si="50">(H81/B81)*10</f>
        <v>8.5662152955203545</v>
      </c>
      <c r="O81" s="143">
        <f t="shared" ref="O81" si="51">(I81/C81)*10</f>
        <v>8.9515087316649744</v>
      </c>
      <c r="P81" s="52">
        <f t="shared" ref="P81" si="52">(O81-N81)/N81</f>
        <v>4.4978257357844657E-2</v>
      </c>
    </row>
    <row r="82" spans="1:16" ht="20.100000000000001" customHeight="1" x14ac:dyDescent="0.25">
      <c r="A82" s="307" t="s">
        <v>207</v>
      </c>
      <c r="B82" s="119">
        <v>788.36999999999989</v>
      </c>
      <c r="C82" s="140">
        <v>711.70000000000016</v>
      </c>
      <c r="D82" s="247">
        <f t="shared" si="38"/>
        <v>5.6940509853632623E-3</v>
      </c>
      <c r="E82" s="215">
        <f t="shared" si="39"/>
        <v>5.7592527165271062E-3</v>
      </c>
      <c r="F82" s="52">
        <f t="shared" si="34"/>
        <v>-9.7251290637644427E-2</v>
      </c>
      <c r="H82" s="19">
        <v>612.43200000000013</v>
      </c>
      <c r="I82" s="140">
        <v>587.798</v>
      </c>
      <c r="J82" s="214">
        <f t="shared" si="40"/>
        <v>5.6042750514637123E-3</v>
      </c>
      <c r="K82" s="215">
        <f t="shared" si="41"/>
        <v>5.6061196373654223E-3</v>
      </c>
      <c r="L82" s="52">
        <f t="shared" si="35"/>
        <v>-4.0223241110850058E-2</v>
      </c>
      <c r="N82" s="40">
        <f t="shared" ref="N82" si="53">(H82/B82)*10</f>
        <v>7.7683321283153877</v>
      </c>
      <c r="O82" s="143">
        <f t="shared" ref="O82" si="54">(I82/C82)*10</f>
        <v>8.2590698327947152</v>
      </c>
      <c r="P82" s="52">
        <f t="shared" ref="P82" si="55">(O82-N82)/N82</f>
        <v>6.3171565835940524E-2</v>
      </c>
    </row>
    <row r="83" spans="1:16" ht="20.100000000000001" customHeight="1" x14ac:dyDescent="0.25">
      <c r="A83" s="307" t="s">
        <v>198</v>
      </c>
      <c r="B83" s="119">
        <v>576.27</v>
      </c>
      <c r="C83" s="140">
        <v>441.53</v>
      </c>
      <c r="D83" s="247">
        <f t="shared" si="38"/>
        <v>4.1621456439682987E-3</v>
      </c>
      <c r="E83" s="215">
        <f t="shared" si="39"/>
        <v>3.5729701446230331E-3</v>
      </c>
      <c r="F83" s="52">
        <f t="shared" si="34"/>
        <v>-0.23381401079355166</v>
      </c>
      <c r="H83" s="19">
        <v>643.029</v>
      </c>
      <c r="I83" s="140">
        <v>501.505</v>
      </c>
      <c r="J83" s="214">
        <f t="shared" si="40"/>
        <v>5.8842636930592444E-3</v>
      </c>
      <c r="K83" s="215">
        <f t="shared" si="41"/>
        <v>4.7831007059175876E-3</v>
      </c>
      <c r="L83" s="52">
        <f t="shared" ref="L83:L94" si="56">(I83-H83)/H83</f>
        <v>-0.22008960715613138</v>
      </c>
      <c r="N83" s="40">
        <f t="shared" ref="N83" si="57">(H83/B83)*10</f>
        <v>11.158467385079911</v>
      </c>
      <c r="O83" s="143">
        <f t="shared" ref="O83" si="58">(I83/C83)*10</f>
        <v>11.358344846329809</v>
      </c>
      <c r="P83" s="52">
        <f t="shared" ref="P83" si="59">(O83-N83)/N83</f>
        <v>1.7912626739148396E-2</v>
      </c>
    </row>
    <row r="84" spans="1:16" ht="20.100000000000001" customHeight="1" x14ac:dyDescent="0.25">
      <c r="A84" s="307" t="s">
        <v>184</v>
      </c>
      <c r="B84" s="119">
        <v>728.93</v>
      </c>
      <c r="C84" s="140">
        <v>540.6</v>
      </c>
      <c r="D84" s="247">
        <f t="shared" si="38"/>
        <v>5.26474191656309E-3</v>
      </c>
      <c r="E84" s="215">
        <f t="shared" si="39"/>
        <v>4.3746691282205326E-3</v>
      </c>
      <c r="F84" s="52">
        <f t="shared" si="34"/>
        <v>-0.2583650007545305</v>
      </c>
      <c r="H84" s="19">
        <v>574.19200000000001</v>
      </c>
      <c r="I84" s="140">
        <v>486.27100000000002</v>
      </c>
      <c r="J84" s="214">
        <f t="shared" si="40"/>
        <v>5.2543464422989839E-3</v>
      </c>
      <c r="K84" s="215">
        <f t="shared" si="41"/>
        <v>4.6378065290819653E-3</v>
      </c>
      <c r="L84" s="52">
        <f t="shared" si="56"/>
        <v>-0.15312125560788029</v>
      </c>
      <c r="N84" s="40">
        <f t="shared" ref="N84:N92" si="60">(H84/B84)*10</f>
        <v>7.8771898536210614</v>
      </c>
      <c r="O84" s="143">
        <f t="shared" ref="O84:O92" si="61">(I84/C84)*10</f>
        <v>8.9950240473547911</v>
      </c>
      <c r="P84" s="52">
        <f t="shared" ref="P84:P92" si="62">(O84-N84)/N84</f>
        <v>0.1419077379758561</v>
      </c>
    </row>
    <row r="85" spans="1:16" ht="20.100000000000001" customHeight="1" x14ac:dyDescent="0.25">
      <c r="A85" s="307" t="s">
        <v>229</v>
      </c>
      <c r="B85" s="119">
        <v>141.64000000000001</v>
      </c>
      <c r="C85" s="140">
        <v>185.5</v>
      </c>
      <c r="D85" s="247">
        <f t="shared" si="38"/>
        <v>1.0230036424101027E-3</v>
      </c>
      <c r="E85" s="215">
        <f t="shared" si="39"/>
        <v>1.5011119557619475E-3</v>
      </c>
      <c r="F85" s="52">
        <f t="shared" si="34"/>
        <v>0.30965828861903405</v>
      </c>
      <c r="H85" s="19">
        <v>365.54599999999999</v>
      </c>
      <c r="I85" s="140">
        <v>476.46600000000001</v>
      </c>
      <c r="J85" s="214">
        <f t="shared" si="40"/>
        <v>3.3450576193966904E-3</v>
      </c>
      <c r="K85" s="215">
        <f t="shared" si="41"/>
        <v>4.5442914047631212E-3</v>
      </c>
      <c r="L85" s="52">
        <f t="shared" si="56"/>
        <v>0.30343650320342724</v>
      </c>
      <c r="N85" s="40">
        <f t="shared" si="60"/>
        <v>25.808105055069184</v>
      </c>
      <c r="O85" s="143">
        <f t="shared" si="61"/>
        <v>25.685498652291106</v>
      </c>
      <c r="P85" s="52">
        <f t="shared" si="62"/>
        <v>-4.750693726504206E-3</v>
      </c>
    </row>
    <row r="86" spans="1:16" ht="20.100000000000001" customHeight="1" x14ac:dyDescent="0.25">
      <c r="A86" s="307" t="s">
        <v>230</v>
      </c>
      <c r="B86" s="119">
        <v>660.71999999999991</v>
      </c>
      <c r="C86" s="140">
        <v>608.52</v>
      </c>
      <c r="D86" s="247">
        <f t="shared" si="38"/>
        <v>4.7720909814544122E-3</v>
      </c>
      <c r="E86" s="215">
        <f t="shared" si="39"/>
        <v>4.924294594718384E-3</v>
      </c>
      <c r="F86" s="52">
        <f t="shared" si="34"/>
        <v>-7.9004722121322105E-2</v>
      </c>
      <c r="H86" s="19">
        <v>592.29699999999991</v>
      </c>
      <c r="I86" s="140">
        <v>465.50200000000001</v>
      </c>
      <c r="J86" s="214">
        <f t="shared" si="40"/>
        <v>5.4200226313399717E-3</v>
      </c>
      <c r="K86" s="215">
        <f t="shared" si="41"/>
        <v>4.4397223254126058E-3</v>
      </c>
      <c r="L86" s="52">
        <f t="shared" si="56"/>
        <v>-0.21407334496038291</v>
      </c>
      <c r="N86" s="40">
        <f t="shared" si="60"/>
        <v>8.96441760503693</v>
      </c>
      <c r="O86" s="143">
        <f t="shared" si="61"/>
        <v>7.6497403536449093</v>
      </c>
      <c r="P86" s="52">
        <f t="shared" si="62"/>
        <v>-0.14665506553970994</v>
      </c>
    </row>
    <row r="87" spans="1:16" ht="20.100000000000001" customHeight="1" x14ac:dyDescent="0.25">
      <c r="A87" s="307" t="s">
        <v>168</v>
      </c>
      <c r="B87" s="119">
        <v>538.66</v>
      </c>
      <c r="C87" s="140">
        <v>577.12000000000012</v>
      </c>
      <c r="D87" s="247">
        <f t="shared" si="38"/>
        <v>3.890505097575726E-3</v>
      </c>
      <c r="E87" s="215">
        <f t="shared" si="39"/>
        <v>4.6701980156837481E-3</v>
      </c>
      <c r="F87" s="52">
        <f t="shared" si="34"/>
        <v>7.1399398507407549E-2</v>
      </c>
      <c r="H87" s="19">
        <v>313.43600000000004</v>
      </c>
      <c r="I87" s="140">
        <v>359.24900000000002</v>
      </c>
      <c r="J87" s="214">
        <f t="shared" si="40"/>
        <v>2.8682066825877488E-3</v>
      </c>
      <c r="K87" s="215">
        <f t="shared" si="41"/>
        <v>3.4263350225824016E-3</v>
      </c>
      <c r="L87" s="52">
        <f t="shared" si="56"/>
        <v>0.14616381015582122</v>
      </c>
      <c r="N87" s="40">
        <f t="shared" si="60"/>
        <v>5.8188096387331534</v>
      </c>
      <c r="O87" s="143">
        <f t="shared" si="61"/>
        <v>6.2248579151649563</v>
      </c>
      <c r="P87" s="52">
        <f t="shared" si="62"/>
        <v>6.9782017567463522E-2</v>
      </c>
    </row>
    <row r="88" spans="1:16" ht="20.100000000000001" customHeight="1" x14ac:dyDescent="0.25">
      <c r="A88" s="307" t="s">
        <v>231</v>
      </c>
      <c r="B88" s="119">
        <v>271.83999999999997</v>
      </c>
      <c r="C88" s="140">
        <v>249.46000000000004</v>
      </c>
      <c r="D88" s="247">
        <f t="shared" si="38"/>
        <v>1.9633811787119616E-3</v>
      </c>
      <c r="E88" s="215">
        <f t="shared" si="39"/>
        <v>2.0186921212095713E-3</v>
      </c>
      <c r="F88" s="52">
        <f t="shared" si="34"/>
        <v>-8.2327839905826733E-2</v>
      </c>
      <c r="H88" s="19">
        <v>247.73399999999998</v>
      </c>
      <c r="I88" s="140">
        <v>293.81100000000004</v>
      </c>
      <c r="J88" s="214">
        <f t="shared" si="40"/>
        <v>2.2669773551991256E-3</v>
      </c>
      <c r="K88" s="215">
        <f t="shared" si="41"/>
        <v>2.8022205192497632E-3</v>
      </c>
      <c r="L88" s="52">
        <f t="shared" si="56"/>
        <v>0.18599384824045168</v>
      </c>
      <c r="N88" s="40">
        <f t="shared" si="60"/>
        <v>9.1132283696291942</v>
      </c>
      <c r="O88" s="143">
        <f t="shared" si="61"/>
        <v>11.777880221277961</v>
      </c>
      <c r="P88" s="52">
        <f t="shared" si="62"/>
        <v>0.29239384152042136</v>
      </c>
    </row>
    <row r="89" spans="1:16" ht="20.100000000000001" customHeight="1" x14ac:dyDescent="0.25">
      <c r="A89" s="307" t="s">
        <v>203</v>
      </c>
      <c r="B89" s="119">
        <v>252.15999999999997</v>
      </c>
      <c r="C89" s="140">
        <v>361.33</v>
      </c>
      <c r="D89" s="247">
        <f t="shared" si="38"/>
        <v>1.8212411640082706E-3</v>
      </c>
      <c r="E89" s="215">
        <f t="shared" si="39"/>
        <v>2.9239718758785147E-3</v>
      </c>
      <c r="F89" s="52">
        <f t="shared" si="34"/>
        <v>0.43293940355329963</v>
      </c>
      <c r="H89" s="19">
        <v>201.68899999999999</v>
      </c>
      <c r="I89" s="140">
        <v>269.86299999999994</v>
      </c>
      <c r="J89" s="214">
        <f t="shared" si="40"/>
        <v>1.8456263403196836E-3</v>
      </c>
      <c r="K89" s="215">
        <f t="shared" si="41"/>
        <v>2.573816623565144E-3</v>
      </c>
      <c r="L89" s="52">
        <f t="shared" si="56"/>
        <v>0.33801545944498684</v>
      </c>
      <c r="N89" s="40">
        <f t="shared" si="60"/>
        <v>7.9984533629441632</v>
      </c>
      <c r="O89" s="143">
        <f t="shared" si="61"/>
        <v>7.4686021088755421</v>
      </c>
      <c r="P89" s="52">
        <f t="shared" si="62"/>
        <v>-6.6244213728038459E-2</v>
      </c>
    </row>
    <row r="90" spans="1:16" ht="20.100000000000001" customHeight="1" x14ac:dyDescent="0.25">
      <c r="A90" s="307" t="s">
        <v>196</v>
      </c>
      <c r="B90" s="119">
        <v>185.47000000000003</v>
      </c>
      <c r="C90" s="140">
        <v>217.13</v>
      </c>
      <c r="D90" s="247">
        <f t="shared" si="38"/>
        <v>1.3395685227181712E-3</v>
      </c>
      <c r="E90" s="215">
        <f t="shared" si="39"/>
        <v>1.7570697517767743E-3</v>
      </c>
      <c r="F90" s="52">
        <f t="shared" si="34"/>
        <v>0.17070146115274687</v>
      </c>
      <c r="H90" s="19">
        <v>256.81899999999996</v>
      </c>
      <c r="I90" s="140">
        <v>228.00900000000001</v>
      </c>
      <c r="J90" s="214">
        <f t="shared" si="40"/>
        <v>2.3501128524339989E-3</v>
      </c>
      <c r="K90" s="215">
        <f t="shared" si="41"/>
        <v>2.174634368262656E-3</v>
      </c>
      <c r="L90" s="52">
        <f t="shared" si="56"/>
        <v>-0.11218017358528749</v>
      </c>
      <c r="N90" s="40">
        <f t="shared" ref="N90:N91" si="63">(H90/B90)*10</f>
        <v>13.846929422548119</v>
      </c>
      <c r="O90" s="143">
        <f t="shared" ref="O90:O91" si="64">(I90/C90)*10</f>
        <v>10.501036245567173</v>
      </c>
      <c r="P90" s="52">
        <f t="shared" ref="P90:P91" si="65">(O90-N90)/N90</f>
        <v>-0.24163430569181257</v>
      </c>
    </row>
    <row r="91" spans="1:16" ht="20.100000000000001" customHeight="1" x14ac:dyDescent="0.25">
      <c r="A91" s="307" t="s">
        <v>232</v>
      </c>
      <c r="B91" s="119">
        <v>187.48999999999998</v>
      </c>
      <c r="C91" s="140">
        <v>231.49999999999997</v>
      </c>
      <c r="D91" s="247">
        <f t="shared" si="38"/>
        <v>1.3541580973981228E-3</v>
      </c>
      <c r="E91" s="215">
        <f t="shared" si="39"/>
        <v>1.8733553517999504E-3</v>
      </c>
      <c r="F91" s="52">
        <f t="shared" si="34"/>
        <v>0.23473251906768358</v>
      </c>
      <c r="H91" s="19">
        <v>195.71899999999999</v>
      </c>
      <c r="I91" s="140">
        <v>220.08099999999999</v>
      </c>
      <c r="J91" s="214">
        <f t="shared" si="40"/>
        <v>1.7909957494014455E-3</v>
      </c>
      <c r="K91" s="215">
        <f t="shared" si="41"/>
        <v>2.0990211193488567E-3</v>
      </c>
      <c r="L91" s="52">
        <f t="shared" si="56"/>
        <v>0.12447437397493342</v>
      </c>
      <c r="N91" s="40">
        <f t="shared" si="63"/>
        <v>10.438903408181769</v>
      </c>
      <c r="O91" s="143">
        <f t="shared" si="64"/>
        <v>9.5067386609071285</v>
      </c>
      <c r="P91" s="52">
        <f t="shared" si="65"/>
        <v>-8.9297190598011625E-2</v>
      </c>
    </row>
    <row r="92" spans="1:16" ht="20.100000000000001" customHeight="1" x14ac:dyDescent="0.25">
      <c r="A92" s="307" t="s">
        <v>233</v>
      </c>
      <c r="B92" s="119">
        <v>329.18</v>
      </c>
      <c r="C92" s="140">
        <v>228.41</v>
      </c>
      <c r="D92" s="247">
        <f t="shared" si="38"/>
        <v>2.3775228678943631E-3</v>
      </c>
      <c r="E92" s="215">
        <f t="shared" si="39"/>
        <v>1.8483503062834848E-3</v>
      </c>
      <c r="F92" s="52">
        <f t="shared" si="34"/>
        <v>-0.30612430888875392</v>
      </c>
      <c r="H92" s="19">
        <v>302.19599999999997</v>
      </c>
      <c r="I92" s="140">
        <v>218.06100000000001</v>
      </c>
      <c r="J92" s="214">
        <f t="shared" si="40"/>
        <v>2.7653510976763584E-3</v>
      </c>
      <c r="K92" s="215">
        <f t="shared" si="41"/>
        <v>2.0797553823652705E-3</v>
      </c>
      <c r="L92" s="52">
        <f t="shared" si="56"/>
        <v>-0.27841202398443382</v>
      </c>
      <c r="N92" s="40">
        <f t="shared" si="60"/>
        <v>9.1802661158029029</v>
      </c>
      <c r="O92" s="143">
        <f t="shared" si="61"/>
        <v>9.546911256074603</v>
      </c>
      <c r="P92" s="52">
        <f t="shared" si="62"/>
        <v>3.9938400003520322E-2</v>
      </c>
    </row>
    <row r="93" spans="1:16" ht="20.100000000000001" customHeight="1" x14ac:dyDescent="0.25">
      <c r="A93" s="307" t="s">
        <v>234</v>
      </c>
      <c r="B93" s="119">
        <v>471.62999999999994</v>
      </c>
      <c r="C93" s="140">
        <v>399.82</v>
      </c>
      <c r="D93" s="247">
        <f t="shared" si="38"/>
        <v>3.4063767852998915E-3</v>
      </c>
      <c r="E93" s="215">
        <f t="shared" si="39"/>
        <v>3.2354424913894437E-3</v>
      </c>
      <c r="F93" s="52">
        <f t="shared" si="34"/>
        <v>-0.15225918622649101</v>
      </c>
      <c r="H93" s="19">
        <v>252.273</v>
      </c>
      <c r="I93" s="140">
        <v>208.376</v>
      </c>
      <c r="J93" s="214">
        <f t="shared" si="40"/>
        <v>2.308513075831937E-3</v>
      </c>
      <c r="K93" s="215">
        <f t="shared" si="41"/>
        <v>1.9873847572731743E-3</v>
      </c>
      <c r="L93" s="52">
        <f t="shared" si="56"/>
        <v>-0.17400593801159853</v>
      </c>
      <c r="N93" s="40">
        <f t="shared" ref="N93:N94" si="66">(H93/B93)*10</f>
        <v>5.3489599898225313</v>
      </c>
      <c r="O93" s="143">
        <f t="shared" ref="O93:O94" si="67">(I93/C93)*10</f>
        <v>5.211745285378421</v>
      </c>
      <c r="P93" s="52">
        <f t="shared" ref="P93:P94" si="68">(O93-N93)/N93</f>
        <v>-2.5652595028788552E-2</v>
      </c>
    </row>
    <row r="94" spans="1:16" ht="20.100000000000001" customHeight="1" x14ac:dyDescent="0.25">
      <c r="A94" s="307" t="s">
        <v>217</v>
      </c>
      <c r="B94" s="119">
        <v>215.83</v>
      </c>
      <c r="C94" s="140">
        <v>240.95</v>
      </c>
      <c r="D94" s="247">
        <f t="shared" si="38"/>
        <v>1.5588454966208166E-3</v>
      </c>
      <c r="E94" s="215">
        <f t="shared" si="39"/>
        <v>1.9498270929425403E-3</v>
      </c>
      <c r="F94" s="52">
        <f t="shared" si="34"/>
        <v>0.11638789788259267</v>
      </c>
      <c r="H94" s="19">
        <v>157.22999999999999</v>
      </c>
      <c r="I94" s="140">
        <v>182.96499999999997</v>
      </c>
      <c r="J94" s="214">
        <f t="shared" si="40"/>
        <v>1.4387885779019373E-3</v>
      </c>
      <c r="K94" s="215">
        <f t="shared" ref="K94" si="69">I94/$I$96</f>
        <v>1.7450275085157899E-3</v>
      </c>
      <c r="L94" s="52">
        <f t="shared" si="56"/>
        <v>0.16367741525154225</v>
      </c>
      <c r="N94" s="40">
        <f t="shared" si="66"/>
        <v>7.2849001528981141</v>
      </c>
      <c r="O94" s="143">
        <f t="shared" si="67"/>
        <v>7.5934841253372065</v>
      </c>
      <c r="P94" s="52">
        <f t="shared" si="68"/>
        <v>4.2359396280308666E-2</v>
      </c>
    </row>
    <row r="95" spans="1:16" ht="20.100000000000001" customHeight="1" thickBot="1" x14ac:dyDescent="0.3">
      <c r="A95" s="308" t="s">
        <v>17</v>
      </c>
      <c r="B95" s="119">
        <f>B96-SUM(B68:B94)</f>
        <v>3290.7299999999523</v>
      </c>
      <c r="C95" s="142">
        <f>C96-SUM(C68:C94)</f>
        <v>3615.379999999961</v>
      </c>
      <c r="D95" s="247">
        <f t="shared" si="38"/>
        <v>2.3767500537899944E-2</v>
      </c>
      <c r="E95" s="215">
        <f t="shared" si="39"/>
        <v>2.9256550634083941E-2</v>
      </c>
      <c r="F95" s="52">
        <f>(C95-B95)/B95</f>
        <v>9.8655921330529528E-2</v>
      </c>
      <c r="H95" s="19">
        <f>H96-SUM(H68:H94)</f>
        <v>2311.0129999999626</v>
      </c>
      <c r="I95" s="142">
        <f>I96-SUM(I68:I94)</f>
        <v>2547.9429999999556</v>
      </c>
      <c r="J95" s="214">
        <f t="shared" si="40"/>
        <v>2.1147739666621104E-2</v>
      </c>
      <c r="K95" s="215">
        <f t="shared" si="41"/>
        <v>2.4300989944143255E-2</v>
      </c>
      <c r="L95" s="52">
        <f>(I95-H95)/H95</f>
        <v>0.10252214072356877</v>
      </c>
      <c r="N95" s="40">
        <f t="shared" si="36"/>
        <v>7.0227973732272053</v>
      </c>
      <c r="O95" s="143">
        <f t="shared" si="37"/>
        <v>7.0475109117160102</v>
      </c>
      <c r="P95" s="52">
        <f>(O95-N95)/N95</f>
        <v>3.5190447873406582E-3</v>
      </c>
    </row>
    <row r="96" spans="1:16" ht="26.25" customHeight="1" thickBot="1" x14ac:dyDescent="0.3">
      <c r="A96" s="12" t="s">
        <v>18</v>
      </c>
      <c r="B96" s="17">
        <v>138455.02999999997</v>
      </c>
      <c r="C96" s="145">
        <v>123575.06</v>
      </c>
      <c r="D96" s="243">
        <f>SUM(D68:D95)</f>
        <v>1</v>
      </c>
      <c r="E96" s="244">
        <f>SUM(E68:E95)</f>
        <v>0.99999999999999989</v>
      </c>
      <c r="F96" s="57">
        <f>(C96-B96)/B96</f>
        <v>-0.10747150175764633</v>
      </c>
      <c r="G96" s="1"/>
      <c r="H96" s="17">
        <v>109279.43299999996</v>
      </c>
      <c r="I96" s="145">
        <v>104849.34999999996</v>
      </c>
      <c r="J96" s="255">
        <f t="shared" si="40"/>
        <v>1</v>
      </c>
      <c r="K96" s="244">
        <f t="shared" si="41"/>
        <v>1</v>
      </c>
      <c r="L96" s="57">
        <f>(I96-H96)/H96</f>
        <v>-4.0539037203825908E-2</v>
      </c>
      <c r="M96" s="1"/>
      <c r="N96" s="37">
        <f t="shared" si="36"/>
        <v>7.8927744986946289</v>
      </c>
      <c r="O96" s="150">
        <f t="shared" si="37"/>
        <v>8.4846691557341725</v>
      </c>
      <c r="P96" s="57">
        <f>(O96-N96)/N96</f>
        <v>7.4991963489826799E-2</v>
      </c>
    </row>
  </sheetData>
  <mergeCells count="33">
    <mergeCell ref="N66:O66"/>
    <mergeCell ref="A65:A67"/>
    <mergeCell ref="B65:C65"/>
    <mergeCell ref="D65:E65"/>
    <mergeCell ref="H65:I65"/>
    <mergeCell ref="J65:K65"/>
    <mergeCell ref="B66:C66"/>
    <mergeCell ref="D66:E66"/>
    <mergeCell ref="H66:I66"/>
    <mergeCell ref="J66:K66"/>
    <mergeCell ref="A36:A38"/>
    <mergeCell ref="B36:C36"/>
    <mergeCell ref="D36:E36"/>
    <mergeCell ref="H36:I36"/>
    <mergeCell ref="N65:O65"/>
    <mergeCell ref="N36:O36"/>
    <mergeCell ref="B37:C37"/>
    <mergeCell ref="D37:E37"/>
    <mergeCell ref="H37:I37"/>
    <mergeCell ref="J37:K37"/>
    <mergeCell ref="N37:O37"/>
    <mergeCell ref="J36:K36"/>
    <mergeCell ref="A4:A6"/>
    <mergeCell ref="B4:C4"/>
    <mergeCell ref="D4:E4"/>
    <mergeCell ref="H4:I4"/>
    <mergeCell ref="N4:O4"/>
    <mergeCell ref="B5:C5"/>
    <mergeCell ref="D5:E5"/>
    <mergeCell ref="H5:I5"/>
    <mergeCell ref="J5:K5"/>
    <mergeCell ref="N5:O5"/>
    <mergeCell ref="J4:K4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43" orientation="portrait" r:id="rId1"/>
  <ignoredErrors>
    <ignoredError sqref="L57 F57 F54:F55 D39:E44 D68:F76 J68:K85 F32:P32 D7:E12 J7:K13 J39:K42 F28:G31 J28:P31 F33:G33 J33:P33 D90:E90 D89:E89 D82:E83 D81:E81 D85:E88 D84:E84 D80:F80 D79:E79 D78:F78 D77:E77" evalError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BEBBA2CF-A6C0-4D13-A2AD-6DF30C718B0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F7:F33 L7:L33 P7:P33</xm:sqref>
        </x14:conditionalFormatting>
        <x14:conditionalFormatting xmlns:xm="http://schemas.microsoft.com/office/excel/2006/main">
          <x14:cfRule type="iconSet" priority="4" id="{DBA05C0D-4BA9-4699-BC3D-871947F9DF6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F39:F62 L39:L62 P39:P62</xm:sqref>
        </x14:conditionalFormatting>
        <x14:conditionalFormatting xmlns:xm="http://schemas.microsoft.com/office/excel/2006/main">
          <x14:cfRule type="iconSet" priority="322" id="{56912308-91EB-4958-8F67-E6C28FB1DF2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F68:F96</xm:sqref>
        </x14:conditionalFormatting>
        <x14:conditionalFormatting xmlns:xm="http://schemas.microsoft.com/office/excel/2006/main">
          <x14:cfRule type="iconSet" priority="317" id="{346FFA6F-B3E0-424E-8682-3E3E6E1A03E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L68:L96</xm:sqref>
        </x14:conditionalFormatting>
        <x14:conditionalFormatting xmlns:xm="http://schemas.microsoft.com/office/excel/2006/main">
          <x14:cfRule type="iconSet" priority="1" id="{5B3B48C3-9834-4B17-9920-5F237F546FF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P68:P96</xm:sqref>
        </x14:conditionalFormatting>
      </x14:conditionalFormattings>
    </ext>
  </extLst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Folha20">
    <pageSetUpPr fitToPage="1"/>
  </sheetPr>
  <dimension ref="A1:R8"/>
  <sheetViews>
    <sheetView showGridLines="0" workbookViewId="0">
      <selection activeCell="J6" sqref="J6:K8"/>
    </sheetView>
  </sheetViews>
  <sheetFormatPr defaultRowHeight="15" x14ac:dyDescent="0.25"/>
  <cols>
    <col min="1" max="1" width="2.85546875" customWidth="1"/>
    <col min="2" max="2" width="2.28515625" customWidth="1"/>
    <col min="3" max="3" width="22" customWidth="1"/>
    <col min="8" max="8" width="10.85546875" customWidth="1"/>
    <col min="9" max="9" width="2.140625" customWidth="1"/>
    <col min="14" max="14" width="10.85546875" customWidth="1"/>
    <col min="15" max="15" width="2.140625" customWidth="1"/>
    <col min="18" max="18" width="10.85546875" customWidth="1"/>
  </cols>
  <sheetData>
    <row r="1" spans="1:18" ht="15.75" x14ac:dyDescent="0.25">
      <c r="A1" s="4" t="s">
        <v>141</v>
      </c>
    </row>
    <row r="2" spans="1:18" ht="15.75" thickBot="1" x14ac:dyDescent="0.3"/>
    <row r="3" spans="1:18" x14ac:dyDescent="0.25">
      <c r="A3" s="347" t="s">
        <v>16</v>
      </c>
      <c r="B3" s="321"/>
      <c r="C3" s="321"/>
      <c r="D3" s="367" t="s">
        <v>1</v>
      </c>
      <c r="E3" s="359"/>
      <c r="F3" s="367" t="s">
        <v>104</v>
      </c>
      <c r="G3" s="359"/>
      <c r="H3" s="130" t="s">
        <v>0</v>
      </c>
      <c r="J3" s="361" t="s">
        <v>19</v>
      </c>
      <c r="K3" s="359"/>
      <c r="L3" s="370" t="s">
        <v>104</v>
      </c>
      <c r="M3" s="371"/>
      <c r="N3" s="130" t="s">
        <v>0</v>
      </c>
      <c r="P3" s="358" t="s">
        <v>22</v>
      </c>
      <c r="Q3" s="359"/>
      <c r="R3" s="130" t="s">
        <v>0</v>
      </c>
    </row>
    <row r="4" spans="1:18" x14ac:dyDescent="0.25">
      <c r="A4" s="366"/>
      <c r="B4" s="322"/>
      <c r="C4" s="322"/>
      <c r="D4" s="368" t="s">
        <v>155</v>
      </c>
      <c r="E4" s="362"/>
      <c r="F4" s="368" t="str">
        <f>D4</f>
        <v>jan-nov</v>
      </c>
      <c r="G4" s="362"/>
      <c r="H4" s="131" t="s">
        <v>149</v>
      </c>
      <c r="J4" s="356" t="str">
        <f>D4</f>
        <v>jan-nov</v>
      </c>
      <c r="K4" s="362"/>
      <c r="L4" s="363" t="str">
        <f>D4</f>
        <v>jan-nov</v>
      </c>
      <c r="M4" s="364"/>
      <c r="N4" s="131" t="str">
        <f>H4</f>
        <v>2024/2023</v>
      </c>
      <c r="P4" s="356" t="str">
        <f>D4</f>
        <v>jan-nov</v>
      </c>
      <c r="Q4" s="357"/>
      <c r="R4" s="131" t="str">
        <f>N4</f>
        <v>2024/2023</v>
      </c>
    </row>
    <row r="5" spans="1:18" ht="19.5" customHeight="1" thickBot="1" x14ac:dyDescent="0.3">
      <c r="A5" s="348"/>
      <c r="B5" s="372"/>
      <c r="C5" s="372"/>
      <c r="D5" s="99">
        <v>2023</v>
      </c>
      <c r="E5" s="160">
        <v>2024</v>
      </c>
      <c r="F5" s="99">
        <f>D5</f>
        <v>2023</v>
      </c>
      <c r="G5" s="134">
        <f>E5</f>
        <v>2024</v>
      </c>
      <c r="H5" s="166" t="s">
        <v>1</v>
      </c>
      <c r="J5" s="25">
        <f>D5</f>
        <v>2023</v>
      </c>
      <c r="K5" s="134">
        <f>E5</f>
        <v>2024</v>
      </c>
      <c r="L5" s="159">
        <f>F5</f>
        <v>2023</v>
      </c>
      <c r="M5" s="144">
        <f>G5</f>
        <v>2024</v>
      </c>
      <c r="N5" s="259">
        <v>1000</v>
      </c>
      <c r="P5" s="25">
        <f>D5</f>
        <v>2023</v>
      </c>
      <c r="Q5" s="134">
        <f>E5</f>
        <v>2024</v>
      </c>
      <c r="R5" s="166"/>
    </row>
    <row r="6" spans="1:18" ht="24" customHeight="1" x14ac:dyDescent="0.25">
      <c r="A6" s="161" t="s">
        <v>20</v>
      </c>
      <c r="B6" s="1"/>
      <c r="C6" s="1"/>
      <c r="D6" s="115">
        <v>12830.490000000011</v>
      </c>
      <c r="E6" s="147">
        <v>12289.010000000004</v>
      </c>
      <c r="F6" s="247">
        <f>D6/D8</f>
        <v>0.59324942156922578</v>
      </c>
      <c r="G6" s="246">
        <f>E6/E8</f>
        <v>0.55282614084121784</v>
      </c>
      <c r="H6" s="165">
        <f>(E6-D6)/D6</f>
        <v>-4.2202597094889313E-2</v>
      </c>
      <c r="I6" s="1"/>
      <c r="J6" s="19">
        <v>6418.4179999999978</v>
      </c>
      <c r="K6" s="147">
        <v>6129.713999999999</v>
      </c>
      <c r="L6" s="247">
        <f>J6/J8</f>
        <v>0.41679844185459192</v>
      </c>
      <c r="M6" s="246">
        <f>K6/K8</f>
        <v>0.42595997651760009</v>
      </c>
      <c r="N6" s="165">
        <f>(K6-J6)/J6</f>
        <v>-4.4980554398295486E-2</v>
      </c>
      <c r="P6" s="27">
        <f t="shared" ref="P6:Q8" si="0">(J6/D6)*10</f>
        <v>5.0024730154499109</v>
      </c>
      <c r="Q6" s="152">
        <f t="shared" si="0"/>
        <v>4.9879640426690166</v>
      </c>
      <c r="R6" s="165">
        <f>(Q6-P6)/P6</f>
        <v>-2.9003600291463726E-3</v>
      </c>
    </row>
    <row r="7" spans="1:18" ht="24" customHeight="1" thickBot="1" x14ac:dyDescent="0.3">
      <c r="A7" s="161" t="s">
        <v>21</v>
      </c>
      <c r="B7" s="1"/>
      <c r="C7" s="1"/>
      <c r="D7" s="117">
        <v>8796.9900000000052</v>
      </c>
      <c r="E7" s="140">
        <v>9940.4200000000146</v>
      </c>
      <c r="F7" s="247">
        <f>D7/D8</f>
        <v>0.40675057843077411</v>
      </c>
      <c r="G7" s="215">
        <f>E7/E8</f>
        <v>0.44717385915878216</v>
      </c>
      <c r="H7" s="55">
        <f t="shared" ref="H7:H8" si="1">(E7-D7)/D7</f>
        <v>0.12997968623358772</v>
      </c>
      <c r="J7" s="19">
        <v>8980.9150000000009</v>
      </c>
      <c r="K7" s="140">
        <v>8260.6380000000008</v>
      </c>
      <c r="L7" s="247">
        <f>J7/J8</f>
        <v>0.58320155814540808</v>
      </c>
      <c r="M7" s="215">
        <f>K7/K8</f>
        <v>0.57404002348240002</v>
      </c>
      <c r="N7" s="102">
        <f t="shared" ref="N7:N8" si="2">(K7-J7)/J7</f>
        <v>-8.0200848131844027E-2</v>
      </c>
      <c r="P7" s="27">
        <f t="shared" si="0"/>
        <v>10.209077195722623</v>
      </c>
      <c r="Q7" s="152">
        <f t="shared" si="0"/>
        <v>8.3101498729429828</v>
      </c>
      <c r="R7" s="102">
        <f t="shared" ref="R7:R8" si="3">(Q7-P7)/P7</f>
        <v>-0.18600381664027857</v>
      </c>
    </row>
    <row r="8" spans="1:18" ht="26.25" customHeight="1" thickBot="1" x14ac:dyDescent="0.3">
      <c r="A8" s="12" t="s">
        <v>12</v>
      </c>
      <c r="B8" s="162"/>
      <c r="C8" s="162"/>
      <c r="D8" s="163">
        <v>21627.480000000018</v>
      </c>
      <c r="E8" s="145">
        <v>22229.430000000018</v>
      </c>
      <c r="F8" s="243">
        <f>SUM(F6:F7)</f>
        <v>0.99999999999999989</v>
      </c>
      <c r="G8" s="244">
        <f>SUM(G6:G7)</f>
        <v>1</v>
      </c>
      <c r="H8" s="164">
        <f t="shared" si="1"/>
        <v>2.7832646244500065E-2</v>
      </c>
      <c r="I8" s="1"/>
      <c r="J8" s="17">
        <v>15399.332999999999</v>
      </c>
      <c r="K8" s="145">
        <v>14390.351999999999</v>
      </c>
      <c r="L8" s="243">
        <f>SUM(L6:L7)</f>
        <v>1</v>
      </c>
      <c r="M8" s="244">
        <f>SUM(M6:M7)</f>
        <v>1</v>
      </c>
      <c r="N8" s="164">
        <f t="shared" si="2"/>
        <v>-6.5521084582040007E-2</v>
      </c>
      <c r="O8" s="1"/>
      <c r="P8" s="29">
        <f t="shared" si="0"/>
        <v>7.1202622774359225</v>
      </c>
      <c r="Q8" s="146">
        <f t="shared" si="0"/>
        <v>6.4735587012352482</v>
      </c>
      <c r="R8" s="164">
        <f t="shared" si="3"/>
        <v>-9.0825808236035754E-2</v>
      </c>
    </row>
  </sheetData>
  <mergeCells count="11">
    <mergeCell ref="A3:C5"/>
    <mergeCell ref="D3:E3"/>
    <mergeCell ref="F3:G3"/>
    <mergeCell ref="J3:K3"/>
    <mergeCell ref="P3:Q3"/>
    <mergeCell ref="D4:E4"/>
    <mergeCell ref="F4:G4"/>
    <mergeCell ref="J4:K4"/>
    <mergeCell ref="L4:M4"/>
    <mergeCell ref="P4:Q4"/>
    <mergeCell ref="L3:M3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90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65" id="{5F6D28D0-E358-4C38-B81A-67CCFBD8BA5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H6:H8</xm:sqref>
        </x14:conditionalFormatting>
        <x14:conditionalFormatting xmlns:xm="http://schemas.microsoft.com/office/excel/2006/main">
          <x14:cfRule type="iconSet" priority="266" id="{1FD5A1D8-2B51-44DA-ADDB-18820410B12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N6:N8</xm:sqref>
        </x14:conditionalFormatting>
        <x14:conditionalFormatting xmlns:xm="http://schemas.microsoft.com/office/excel/2006/main">
          <x14:cfRule type="iconSet" priority="1" id="{890BCA1D-CA98-4C12-8A25-5588C0E3A5AD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R6:R8</xm:sqref>
        </x14:conditionalFormatting>
      </x14:conditionalFormattings>
    </ext>
  </extLst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Folha21">
    <pageSetUpPr fitToPage="1"/>
  </sheetPr>
  <dimension ref="A1:P95"/>
  <sheetViews>
    <sheetView showGridLines="0" topLeftCell="A43" workbookViewId="0">
      <selection activeCell="H95" sqref="H95:I95"/>
    </sheetView>
  </sheetViews>
  <sheetFormatPr defaultRowHeight="15" x14ac:dyDescent="0.25"/>
  <cols>
    <col min="1" max="1" width="29.42578125" customWidth="1"/>
    <col min="6" max="6" width="10.85546875" customWidth="1"/>
    <col min="7" max="7" width="2" customWidth="1"/>
    <col min="12" max="12" width="10.85546875" customWidth="1"/>
    <col min="13" max="13" width="2" customWidth="1"/>
    <col min="16" max="16" width="10.85546875" customWidth="1"/>
  </cols>
  <sheetData>
    <row r="1" spans="1:16" ht="15.75" x14ac:dyDescent="0.25">
      <c r="A1" s="4" t="s">
        <v>142</v>
      </c>
    </row>
    <row r="3" spans="1:16" ht="8.25" customHeight="1" thickBot="1" x14ac:dyDescent="0.3"/>
    <row r="4" spans="1:16" x14ac:dyDescent="0.25">
      <c r="A4" s="373" t="s">
        <v>3</v>
      </c>
      <c r="B4" s="367" t="s">
        <v>1</v>
      </c>
      <c r="C4" s="359"/>
      <c r="D4" s="367" t="s">
        <v>104</v>
      </c>
      <c r="E4" s="359"/>
      <c r="F4" s="130" t="s">
        <v>0</v>
      </c>
      <c r="H4" s="376" t="s">
        <v>19</v>
      </c>
      <c r="I4" s="377"/>
      <c r="J4" s="367" t="s">
        <v>104</v>
      </c>
      <c r="K4" s="360"/>
      <c r="L4" s="130" t="s">
        <v>0</v>
      </c>
      <c r="N4" s="358" t="s">
        <v>22</v>
      </c>
      <c r="O4" s="359"/>
      <c r="P4" s="130" t="s">
        <v>0</v>
      </c>
    </row>
    <row r="5" spans="1:16" x14ac:dyDescent="0.25">
      <c r="A5" s="374"/>
      <c r="B5" s="368" t="s">
        <v>155</v>
      </c>
      <c r="C5" s="362"/>
      <c r="D5" s="368" t="str">
        <f>B5</f>
        <v>jan-nov</v>
      </c>
      <c r="E5" s="362"/>
      <c r="F5" s="131" t="s">
        <v>149</v>
      </c>
      <c r="H5" s="356" t="str">
        <f>B5</f>
        <v>jan-nov</v>
      </c>
      <c r="I5" s="362"/>
      <c r="J5" s="368" t="str">
        <f>B5</f>
        <v>jan-nov</v>
      </c>
      <c r="K5" s="357"/>
      <c r="L5" s="131" t="str">
        <f>F5</f>
        <v>2024/2023</v>
      </c>
      <c r="N5" s="356" t="str">
        <f>B5</f>
        <v>jan-nov</v>
      </c>
      <c r="O5" s="357"/>
      <c r="P5" s="131" t="str">
        <f>L5</f>
        <v>2024/2023</v>
      </c>
    </row>
    <row r="6" spans="1:16" ht="19.5" customHeight="1" thickBot="1" x14ac:dyDescent="0.3">
      <c r="A6" s="375"/>
      <c r="B6" s="99">
        <f>'6'!E6</f>
        <v>2023</v>
      </c>
      <c r="C6" s="134">
        <f>'6'!F6</f>
        <v>2024</v>
      </c>
      <c r="D6" s="99">
        <f>B6</f>
        <v>2023</v>
      </c>
      <c r="E6" s="134">
        <f>C6</f>
        <v>2024</v>
      </c>
      <c r="F6" s="132" t="s">
        <v>1</v>
      </c>
      <c r="H6" s="25">
        <f>B6</f>
        <v>2023</v>
      </c>
      <c r="I6" s="134">
        <f>E6</f>
        <v>2024</v>
      </c>
      <c r="J6" s="99">
        <f>B6</f>
        <v>2023</v>
      </c>
      <c r="K6" s="134">
        <f>C6</f>
        <v>2024</v>
      </c>
      <c r="L6" s="259">
        <v>1000</v>
      </c>
      <c r="N6" s="25">
        <f>B6</f>
        <v>2023</v>
      </c>
      <c r="O6" s="134">
        <f>C6</f>
        <v>2024</v>
      </c>
      <c r="P6" s="132"/>
    </row>
    <row r="7" spans="1:16" ht="20.100000000000001" customHeight="1" x14ac:dyDescent="0.25">
      <c r="A7" s="8" t="s">
        <v>161</v>
      </c>
      <c r="B7" s="39">
        <v>1937.2299999999998</v>
      </c>
      <c r="C7" s="147">
        <v>1853.7900000000002</v>
      </c>
      <c r="D7" s="247">
        <f>B7/$B$33</f>
        <v>8.9572617799207346E-2</v>
      </c>
      <c r="E7" s="246">
        <f t="shared" ref="E7:E32" si="0">C7/$C$33</f>
        <v>8.3393501317847604E-2</v>
      </c>
      <c r="F7" s="52">
        <f>(C7-B7)/B7</f>
        <v>-4.3071808716569335E-2</v>
      </c>
      <c r="H7" s="39">
        <v>3095.3709999999992</v>
      </c>
      <c r="I7" s="147">
        <v>2410.9169999999995</v>
      </c>
      <c r="J7" s="247">
        <f>H7/$H$33</f>
        <v>0.20100682282797566</v>
      </c>
      <c r="K7" s="246">
        <f>I7/$I$33</f>
        <v>0.16753704148446122</v>
      </c>
      <c r="L7" s="52">
        <f>(I7-H7)/H7</f>
        <v>-0.22112179767788737</v>
      </c>
      <c r="N7" s="27">
        <f t="shared" ref="N7:N33" si="1">(H7/B7)*10</f>
        <v>15.978335045399872</v>
      </c>
      <c r="O7" s="151">
        <f t="shared" ref="O7:O32" si="2">(I7/C7)*10</f>
        <v>13.005340410726129</v>
      </c>
      <c r="P7" s="61">
        <f>(O7-N7)/N7</f>
        <v>-0.18606410656845387</v>
      </c>
    </row>
    <row r="8" spans="1:16" ht="20.100000000000001" customHeight="1" x14ac:dyDescent="0.25">
      <c r="A8" s="8" t="s">
        <v>162</v>
      </c>
      <c r="B8" s="19">
        <v>6471.0999999999995</v>
      </c>
      <c r="C8" s="140">
        <v>6075.23</v>
      </c>
      <c r="D8" s="247">
        <f t="shared" ref="D8:D32" si="3">B8/$B$33</f>
        <v>0.29920730478076979</v>
      </c>
      <c r="E8" s="215">
        <f t="shared" si="0"/>
        <v>0.27329670621333979</v>
      </c>
      <c r="F8" s="52">
        <f t="shared" ref="F8:F28" si="4">(C8-B8)/B8</f>
        <v>-6.1175070698953796E-2</v>
      </c>
      <c r="H8" s="19">
        <v>2387.886</v>
      </c>
      <c r="I8" s="140">
        <v>2245.1129999999998</v>
      </c>
      <c r="J8" s="247">
        <f t="shared" ref="J8:J32" si="5">H8/$H$33</f>
        <v>0.15506424856193446</v>
      </c>
      <c r="K8" s="215">
        <f t="shared" ref="K8:K32" si="6">I8/$I$33</f>
        <v>0.15601515515395314</v>
      </c>
      <c r="L8" s="52">
        <f t="shared" ref="L8:L33" si="7">(I8-H8)/H8</f>
        <v>-5.9790542764604396E-2</v>
      </c>
      <c r="N8" s="27">
        <f t="shared" si="1"/>
        <v>3.6900774211494185</v>
      </c>
      <c r="O8" s="152">
        <f t="shared" si="2"/>
        <v>3.6955193465926395</v>
      </c>
      <c r="P8" s="52">
        <f t="shared" ref="P8:P69" si="8">(O8-N8)/N8</f>
        <v>1.4747456007375244E-3</v>
      </c>
    </row>
    <row r="9" spans="1:16" ht="20.100000000000001" customHeight="1" x14ac:dyDescent="0.25">
      <c r="A9" s="8" t="s">
        <v>164</v>
      </c>
      <c r="B9" s="19">
        <v>2135.1799999999994</v>
      </c>
      <c r="C9" s="140">
        <v>2130.4299999999998</v>
      </c>
      <c r="D9" s="247">
        <f t="shared" si="3"/>
        <v>9.8725325373090186E-2</v>
      </c>
      <c r="E9" s="215">
        <f t="shared" si="0"/>
        <v>9.5838264858793085E-2</v>
      </c>
      <c r="F9" s="52">
        <f t="shared" si="4"/>
        <v>-2.2246367987708514E-3</v>
      </c>
      <c r="H9" s="19">
        <v>1999.4850000000004</v>
      </c>
      <c r="I9" s="140">
        <v>1623.4749999999995</v>
      </c>
      <c r="J9" s="247">
        <f t="shared" si="5"/>
        <v>0.12984231200143539</v>
      </c>
      <c r="K9" s="215">
        <f t="shared" si="6"/>
        <v>0.11281690677198164</v>
      </c>
      <c r="L9" s="52">
        <f t="shared" si="7"/>
        <v>-0.18805342375661774</v>
      </c>
      <c r="N9" s="27">
        <f t="shared" si="1"/>
        <v>9.364479809664763</v>
      </c>
      <c r="O9" s="152">
        <f t="shared" si="2"/>
        <v>7.6204099641856313</v>
      </c>
      <c r="P9" s="52">
        <f t="shared" si="8"/>
        <v>-0.18624311023439188</v>
      </c>
    </row>
    <row r="10" spans="1:16" ht="20.100000000000001" customHeight="1" x14ac:dyDescent="0.25">
      <c r="A10" s="8" t="s">
        <v>183</v>
      </c>
      <c r="B10" s="19">
        <v>1530.87</v>
      </c>
      <c r="C10" s="140">
        <v>1970.25</v>
      </c>
      <c r="D10" s="247">
        <f t="shared" si="3"/>
        <v>7.0783558694771681E-2</v>
      </c>
      <c r="E10" s="215">
        <f t="shared" si="0"/>
        <v>8.863250204796079E-2</v>
      </c>
      <c r="F10" s="52">
        <f t="shared" si="4"/>
        <v>0.28701326696584306</v>
      </c>
      <c r="H10" s="19">
        <v>1052.6670000000001</v>
      </c>
      <c r="I10" s="140">
        <v>1149.0120000000002</v>
      </c>
      <c r="J10" s="247">
        <f t="shared" si="5"/>
        <v>6.8357960698687409E-2</v>
      </c>
      <c r="K10" s="215">
        <f t="shared" si="6"/>
        <v>7.9845996817867984E-2</v>
      </c>
      <c r="L10" s="52">
        <f t="shared" si="7"/>
        <v>9.152467019484796E-2</v>
      </c>
      <c r="N10" s="27">
        <f t="shared" si="1"/>
        <v>6.8762664367320561</v>
      </c>
      <c r="O10" s="152">
        <f t="shared" si="2"/>
        <v>5.8318081461743443</v>
      </c>
      <c r="P10" s="52">
        <f t="shared" si="8"/>
        <v>-0.1518932258032297</v>
      </c>
    </row>
    <row r="11" spans="1:16" ht="20.100000000000001" customHeight="1" x14ac:dyDescent="0.25">
      <c r="A11" s="8" t="s">
        <v>167</v>
      </c>
      <c r="B11" s="19">
        <v>2205.84</v>
      </c>
      <c r="C11" s="140">
        <v>1813.7999999999997</v>
      </c>
      <c r="D11" s="247">
        <f t="shared" si="3"/>
        <v>0.10199246514156995</v>
      </c>
      <c r="E11" s="215">
        <f t="shared" si="0"/>
        <v>8.1594534812633554E-2</v>
      </c>
      <c r="F11" s="52">
        <f t="shared" si="4"/>
        <v>-0.17772821238167791</v>
      </c>
      <c r="H11" s="19">
        <v>1077.9110000000001</v>
      </c>
      <c r="I11" s="140">
        <v>955.99599999999998</v>
      </c>
      <c r="J11" s="247">
        <f t="shared" si="5"/>
        <v>6.9997252478402799E-2</v>
      </c>
      <c r="K11" s="215">
        <f t="shared" si="6"/>
        <v>6.6433121302383713E-2</v>
      </c>
      <c r="L11" s="52">
        <f t="shared" si="7"/>
        <v>-0.11310302984198145</v>
      </c>
      <c r="N11" s="27">
        <f t="shared" si="1"/>
        <v>4.8866236898415121</v>
      </c>
      <c r="O11" s="152">
        <f t="shared" si="2"/>
        <v>5.2706803396184814</v>
      </c>
      <c r="P11" s="52">
        <f t="shared" si="8"/>
        <v>7.8593457191180896E-2</v>
      </c>
    </row>
    <row r="12" spans="1:16" ht="20.100000000000001" customHeight="1" x14ac:dyDescent="0.25">
      <c r="A12" s="8" t="s">
        <v>169</v>
      </c>
      <c r="B12" s="19">
        <v>1386.2699999999998</v>
      </c>
      <c r="C12" s="140">
        <v>1280.79</v>
      </c>
      <c r="D12" s="247">
        <f t="shared" si="3"/>
        <v>6.4097620249793347E-2</v>
      </c>
      <c r="E12" s="215">
        <f t="shared" si="0"/>
        <v>5.7616861970819791E-2</v>
      </c>
      <c r="F12" s="52">
        <f t="shared" si="4"/>
        <v>-7.6089073557099124E-2</v>
      </c>
      <c r="H12" s="19">
        <v>910.07400000000018</v>
      </c>
      <c r="I12" s="140">
        <v>835.26300000000003</v>
      </c>
      <c r="J12" s="247">
        <f t="shared" si="5"/>
        <v>5.9098273931734585E-2</v>
      </c>
      <c r="K12" s="215">
        <f t="shared" si="6"/>
        <v>5.8043263986871207E-2</v>
      </c>
      <c r="L12" s="52">
        <f t="shared" si="7"/>
        <v>-8.2203205453622599E-2</v>
      </c>
      <c r="N12" s="27">
        <f t="shared" si="1"/>
        <v>6.5649115973078862</v>
      </c>
      <c r="O12" s="152">
        <f t="shared" si="2"/>
        <v>6.5214672194504963</v>
      </c>
      <c r="P12" s="52">
        <f t="shared" si="8"/>
        <v>-6.6176638045218105E-3</v>
      </c>
    </row>
    <row r="13" spans="1:16" ht="20.100000000000001" customHeight="1" x14ac:dyDescent="0.25">
      <c r="A13" s="8" t="s">
        <v>175</v>
      </c>
      <c r="B13" s="19">
        <v>750.86</v>
      </c>
      <c r="C13" s="140">
        <v>1057.0699999999997</v>
      </c>
      <c r="D13" s="247">
        <f t="shared" si="3"/>
        <v>3.4717868193612958E-2</v>
      </c>
      <c r="E13" s="215">
        <f t="shared" si="0"/>
        <v>4.7552726273233287E-2</v>
      </c>
      <c r="F13" s="52">
        <f t="shared" si="4"/>
        <v>0.40781237514316876</v>
      </c>
      <c r="H13" s="19">
        <v>438.08300000000003</v>
      </c>
      <c r="I13" s="140">
        <v>593.05499999999995</v>
      </c>
      <c r="J13" s="247">
        <f t="shared" si="5"/>
        <v>2.8448180190661504E-2</v>
      </c>
      <c r="K13" s="215">
        <f t="shared" si="6"/>
        <v>4.121198703131098E-2</v>
      </c>
      <c r="L13" s="52">
        <f t="shared" si="7"/>
        <v>0.35375031672080387</v>
      </c>
      <c r="N13" s="27">
        <f t="shared" si="1"/>
        <v>5.8344165357057243</v>
      </c>
      <c r="O13" s="152">
        <f t="shared" si="2"/>
        <v>5.6103663901160772</v>
      </c>
      <c r="P13" s="52">
        <f t="shared" si="8"/>
        <v>-3.8401465548182058E-2</v>
      </c>
    </row>
    <row r="14" spans="1:16" ht="20.100000000000001" customHeight="1" x14ac:dyDescent="0.25">
      <c r="A14" s="8" t="s">
        <v>176</v>
      </c>
      <c r="B14" s="19">
        <v>246.39000000000001</v>
      </c>
      <c r="C14" s="140">
        <v>210.76</v>
      </c>
      <c r="D14" s="247">
        <f t="shared" si="3"/>
        <v>1.1392450715478647E-2</v>
      </c>
      <c r="E14" s="215">
        <f t="shared" si="0"/>
        <v>9.4811247971720407E-3</v>
      </c>
      <c r="F14" s="52">
        <f t="shared" si="4"/>
        <v>-0.14460814156418694</v>
      </c>
      <c r="H14" s="19">
        <v>594.09300000000007</v>
      </c>
      <c r="I14" s="140">
        <v>529.47299999999996</v>
      </c>
      <c r="J14" s="247">
        <f t="shared" si="5"/>
        <v>3.8579138460087856E-2</v>
      </c>
      <c r="K14" s="215">
        <f t="shared" si="6"/>
        <v>3.6793610052068215E-2</v>
      </c>
      <c r="L14" s="52">
        <f t="shared" si="7"/>
        <v>-0.10877084900848875</v>
      </c>
      <c r="N14" s="27">
        <f t="shared" si="1"/>
        <v>24.11189577499087</v>
      </c>
      <c r="O14" s="152">
        <f t="shared" si="2"/>
        <v>25.122081988992218</v>
      </c>
      <c r="P14" s="52">
        <f t="shared" si="8"/>
        <v>4.1895760641480699E-2</v>
      </c>
    </row>
    <row r="15" spans="1:16" ht="20.100000000000001" customHeight="1" x14ac:dyDescent="0.25">
      <c r="A15" s="8" t="s">
        <v>185</v>
      </c>
      <c r="B15" s="19">
        <v>566.15</v>
      </c>
      <c r="C15" s="140">
        <v>1060.9299999999998</v>
      </c>
      <c r="D15" s="247">
        <f t="shared" si="3"/>
        <v>2.6177344748440422E-2</v>
      </c>
      <c r="E15" s="215">
        <f t="shared" si="0"/>
        <v>4.7726369951906114E-2</v>
      </c>
      <c r="F15" s="52">
        <f t="shared" si="4"/>
        <v>0.87393800229621099</v>
      </c>
      <c r="H15" s="19">
        <v>325.74399999999997</v>
      </c>
      <c r="I15" s="140">
        <v>455.59100000000007</v>
      </c>
      <c r="J15" s="247">
        <f t="shared" si="5"/>
        <v>2.1153123969719984E-2</v>
      </c>
      <c r="K15" s="215">
        <f t="shared" si="6"/>
        <v>3.1659475737633107E-2</v>
      </c>
      <c r="L15" s="52">
        <f t="shared" si="7"/>
        <v>0.39861670514268904</v>
      </c>
      <c r="N15" s="27">
        <f t="shared" si="1"/>
        <v>5.7536695222114274</v>
      </c>
      <c r="O15" s="152">
        <f t="shared" si="2"/>
        <v>4.294260695804625</v>
      </c>
      <c r="P15" s="52">
        <f t="shared" si="8"/>
        <v>-0.25364835793451646</v>
      </c>
    </row>
    <row r="16" spans="1:16" ht="20.100000000000001" customHeight="1" x14ac:dyDescent="0.25">
      <c r="A16" s="8" t="s">
        <v>165</v>
      </c>
      <c r="B16" s="19">
        <v>504.3</v>
      </c>
      <c r="C16" s="140">
        <v>610.01</v>
      </c>
      <c r="D16" s="247">
        <f t="shared" si="3"/>
        <v>2.3317557107901628E-2</v>
      </c>
      <c r="E16" s="215">
        <f t="shared" si="0"/>
        <v>2.7441549333473699E-2</v>
      </c>
      <c r="F16" s="52">
        <f t="shared" si="4"/>
        <v>0.20961729129486412</v>
      </c>
      <c r="H16" s="19">
        <v>317.49599999999998</v>
      </c>
      <c r="I16" s="140">
        <v>384.49400000000003</v>
      </c>
      <c r="J16" s="247">
        <f t="shared" si="5"/>
        <v>2.0617516356065551E-2</v>
      </c>
      <c r="K16" s="215">
        <f t="shared" si="6"/>
        <v>2.6718873867713593E-2</v>
      </c>
      <c r="L16" s="52">
        <f t="shared" si="7"/>
        <v>0.21101998135409597</v>
      </c>
      <c r="N16" s="27">
        <f t="shared" si="1"/>
        <v>6.2957763236168942</v>
      </c>
      <c r="O16" s="152">
        <f t="shared" si="2"/>
        <v>6.3030769987377262</v>
      </c>
      <c r="P16" s="52">
        <f t="shared" si="8"/>
        <v>1.1596147552837114E-3</v>
      </c>
    </row>
    <row r="17" spans="1:16" ht="20.100000000000001" customHeight="1" x14ac:dyDescent="0.25">
      <c r="A17" s="8" t="s">
        <v>166</v>
      </c>
      <c r="B17" s="19">
        <v>239.66</v>
      </c>
      <c r="C17" s="140">
        <v>403.63999999999993</v>
      </c>
      <c r="D17" s="247">
        <f t="shared" si="3"/>
        <v>1.1081272529208217E-2</v>
      </c>
      <c r="E17" s="215">
        <f t="shared" si="0"/>
        <v>1.8157910481735255E-2</v>
      </c>
      <c r="F17" s="52">
        <f t="shared" si="4"/>
        <v>0.68421931069014408</v>
      </c>
      <c r="H17" s="19">
        <v>213.59099999999998</v>
      </c>
      <c r="I17" s="140">
        <v>324.15100000000001</v>
      </c>
      <c r="J17" s="247">
        <f t="shared" si="5"/>
        <v>1.3870146193994244E-2</v>
      </c>
      <c r="K17" s="215">
        <f t="shared" si="6"/>
        <v>2.2525578248537632E-2</v>
      </c>
      <c r="L17" s="52">
        <f t="shared" si="7"/>
        <v>0.5176248062886547</v>
      </c>
      <c r="N17" s="27">
        <f t="shared" si="1"/>
        <v>8.9122506884753392</v>
      </c>
      <c r="O17" s="152">
        <f t="shared" si="2"/>
        <v>8.0306956694083844</v>
      </c>
      <c r="P17" s="52">
        <f t="shared" si="8"/>
        <v>-9.8914971075366662E-2</v>
      </c>
    </row>
    <row r="18" spans="1:16" ht="20.100000000000001" customHeight="1" x14ac:dyDescent="0.25">
      <c r="A18" s="8" t="s">
        <v>172</v>
      </c>
      <c r="B18" s="19">
        <v>790.20999999999992</v>
      </c>
      <c r="C18" s="140">
        <v>595.30000000000007</v>
      </c>
      <c r="D18" s="247">
        <f t="shared" si="3"/>
        <v>3.6537312715119855E-2</v>
      </c>
      <c r="E18" s="215">
        <f t="shared" si="0"/>
        <v>2.6779813967339708E-2</v>
      </c>
      <c r="F18" s="52">
        <f t="shared" si="4"/>
        <v>-0.24665595221523376</v>
      </c>
      <c r="H18" s="19">
        <v>365.476</v>
      </c>
      <c r="I18" s="140">
        <v>305.60499999999996</v>
      </c>
      <c r="J18" s="247">
        <f t="shared" si="5"/>
        <v>2.373323571871587E-2</v>
      </c>
      <c r="K18" s="215">
        <f t="shared" si="6"/>
        <v>2.1236798099170888E-2</v>
      </c>
      <c r="L18" s="52">
        <f t="shared" ref="L18:L19" si="9">(I18-H18)/H18</f>
        <v>-0.16381650231478959</v>
      </c>
      <c r="N18" s="27">
        <f t="shared" ref="N18:N19" si="10">(H18/B18)*10</f>
        <v>4.6250490375976012</v>
      </c>
      <c r="O18" s="152">
        <f t="shared" ref="O18:O19" si="11">(I18/C18)*10</f>
        <v>5.1336301024693416</v>
      </c>
      <c r="P18" s="52">
        <f t="shared" ref="P18:P19" si="12">(O18-N18)/N18</f>
        <v>0.10996230758580533</v>
      </c>
    </row>
    <row r="19" spans="1:16" ht="20.100000000000001" customHeight="1" x14ac:dyDescent="0.25">
      <c r="A19" s="8" t="s">
        <v>171</v>
      </c>
      <c r="B19" s="19">
        <v>203.4</v>
      </c>
      <c r="C19" s="140">
        <v>494.83</v>
      </c>
      <c r="D19" s="247">
        <f t="shared" si="3"/>
        <v>9.4047017960483658E-3</v>
      </c>
      <c r="E19" s="215">
        <f t="shared" si="0"/>
        <v>2.2260129926858233E-2</v>
      </c>
      <c r="F19" s="52">
        <f t="shared" si="4"/>
        <v>1.4327925270403143</v>
      </c>
      <c r="H19" s="19">
        <v>123.304</v>
      </c>
      <c r="I19" s="140">
        <v>303.87299999999993</v>
      </c>
      <c r="J19" s="247">
        <f t="shared" si="5"/>
        <v>8.0071000477747959E-3</v>
      </c>
      <c r="K19" s="215">
        <f t="shared" si="6"/>
        <v>2.1116439681253103E-2</v>
      </c>
      <c r="L19" s="52">
        <f t="shared" si="9"/>
        <v>1.4644212677609805</v>
      </c>
      <c r="N19" s="27">
        <f t="shared" si="10"/>
        <v>6.0621435594886917</v>
      </c>
      <c r="O19" s="152">
        <f t="shared" si="11"/>
        <v>6.1409575005557446</v>
      </c>
      <c r="P19" s="52">
        <f t="shared" si="12"/>
        <v>1.3001002086743801E-2</v>
      </c>
    </row>
    <row r="20" spans="1:16" ht="20.100000000000001" customHeight="1" x14ac:dyDescent="0.25">
      <c r="A20" s="8" t="s">
        <v>184</v>
      </c>
      <c r="B20" s="19">
        <v>209.18</v>
      </c>
      <c r="C20" s="140">
        <v>332.89</v>
      </c>
      <c r="D20" s="247">
        <f t="shared" si="3"/>
        <v>9.6719543839596713E-3</v>
      </c>
      <c r="E20" s="215">
        <f t="shared" si="0"/>
        <v>1.4975192796216555E-2</v>
      </c>
      <c r="F20" s="52">
        <f t="shared" si="4"/>
        <v>0.59140453198202492</v>
      </c>
      <c r="H20" s="19">
        <v>236.32500000000002</v>
      </c>
      <c r="I20" s="140">
        <v>297.31099999999998</v>
      </c>
      <c r="J20" s="247">
        <f t="shared" si="5"/>
        <v>1.5346443901174163E-2</v>
      </c>
      <c r="K20" s="215">
        <f t="shared" si="6"/>
        <v>2.0660439716832499E-2</v>
      </c>
      <c r="L20" s="52">
        <f t="shared" si="7"/>
        <v>0.25805987517190293</v>
      </c>
      <c r="N20" s="27">
        <f t="shared" ref="N20" si="13">(H20/B20)*10</f>
        <v>11.297686203269912</v>
      </c>
      <c r="O20" s="152">
        <f t="shared" ref="O20" si="14">(I20/C20)*10</f>
        <v>8.9312085073147287</v>
      </c>
      <c r="P20" s="52">
        <f t="shared" ref="P20" si="15">(O20-N20)/N20</f>
        <v>-0.20946569530938544</v>
      </c>
    </row>
    <row r="21" spans="1:16" ht="20.100000000000001" customHeight="1" x14ac:dyDescent="0.25">
      <c r="A21" s="8" t="s">
        <v>174</v>
      </c>
      <c r="B21" s="19">
        <v>312.5499999999999</v>
      </c>
      <c r="C21" s="140">
        <v>346.98999999999995</v>
      </c>
      <c r="D21" s="247">
        <f t="shared" si="3"/>
        <v>1.4451521860151995E-2</v>
      </c>
      <c r="E21" s="215">
        <f t="shared" si="0"/>
        <v>1.5609487062871163E-2</v>
      </c>
      <c r="F21" s="52">
        <f t="shared" si="4"/>
        <v>0.11019036954087368</v>
      </c>
      <c r="H21" s="19">
        <v>268.46899999999994</v>
      </c>
      <c r="I21" s="140">
        <v>248.50500000000002</v>
      </c>
      <c r="J21" s="247">
        <f t="shared" si="5"/>
        <v>1.743380703566836E-2</v>
      </c>
      <c r="K21" s="215">
        <f t="shared" si="6"/>
        <v>1.72688618040754E-2</v>
      </c>
      <c r="L21" s="52">
        <f t="shared" si="7"/>
        <v>-7.4362403107993538E-2</v>
      </c>
      <c r="N21" s="27">
        <f t="shared" ref="N21:N27" si="16">(H21/B21)*10</f>
        <v>8.5896336586146234</v>
      </c>
      <c r="O21" s="152">
        <f t="shared" ref="O21:O27" si="17">(I21/C21)*10</f>
        <v>7.1617337675437351</v>
      </c>
      <c r="P21" s="52">
        <f t="shared" ref="P21:P27" si="18">(O21-N21)/N21</f>
        <v>-0.16623524911785198</v>
      </c>
    </row>
    <row r="22" spans="1:16" ht="20.100000000000001" customHeight="1" x14ac:dyDescent="0.25">
      <c r="A22" s="8" t="s">
        <v>177</v>
      </c>
      <c r="B22" s="19">
        <v>183.79000000000005</v>
      </c>
      <c r="C22" s="140">
        <v>165.07999999999998</v>
      </c>
      <c r="D22" s="247">
        <f t="shared" si="3"/>
        <v>8.4979849709721222E-3</v>
      </c>
      <c r="E22" s="215">
        <f t="shared" si="0"/>
        <v>7.4261913148470325E-3</v>
      </c>
      <c r="F22" s="52">
        <f t="shared" si="4"/>
        <v>-0.10180096849665411</v>
      </c>
      <c r="H22" s="19">
        <v>291.62100000000004</v>
      </c>
      <c r="I22" s="140">
        <v>160.197</v>
      </c>
      <c r="J22" s="247">
        <f t="shared" si="5"/>
        <v>1.8937248775645024E-2</v>
      </c>
      <c r="K22" s="215">
        <f t="shared" si="6"/>
        <v>1.1132250274350483E-2</v>
      </c>
      <c r="L22" s="52">
        <f t="shared" si="7"/>
        <v>-0.45066713302539946</v>
      </c>
      <c r="N22" s="27">
        <f t="shared" si="16"/>
        <v>15.867076554763585</v>
      </c>
      <c r="O22" s="152">
        <f t="shared" si="17"/>
        <v>9.7042040222922239</v>
      </c>
      <c r="P22" s="52">
        <f t="shared" si="18"/>
        <v>-0.38840630227003947</v>
      </c>
    </row>
    <row r="23" spans="1:16" ht="20.100000000000001" customHeight="1" x14ac:dyDescent="0.25">
      <c r="A23" s="8" t="s">
        <v>170</v>
      </c>
      <c r="B23" s="19">
        <v>205.11</v>
      </c>
      <c r="C23" s="140">
        <v>218.57</v>
      </c>
      <c r="D23" s="247">
        <f t="shared" si="3"/>
        <v>9.4837678730947898E-3</v>
      </c>
      <c r="E23" s="215">
        <f t="shared" si="0"/>
        <v>9.8324608413261211E-3</v>
      </c>
      <c r="F23" s="52">
        <f t="shared" si="4"/>
        <v>6.5623324070011105E-2</v>
      </c>
      <c r="H23" s="19">
        <v>161.69</v>
      </c>
      <c r="I23" s="140">
        <v>147.286</v>
      </c>
      <c r="J23" s="247">
        <f t="shared" si="5"/>
        <v>1.0499805413650058E-2</v>
      </c>
      <c r="K23" s="215">
        <f t="shared" si="6"/>
        <v>1.0235051929237035E-2</v>
      </c>
      <c r="L23" s="52">
        <f t="shared" si="7"/>
        <v>-8.9084049724781969E-2</v>
      </c>
      <c r="N23" s="27">
        <f t="shared" si="16"/>
        <v>7.8830871239822535</v>
      </c>
      <c r="O23" s="152">
        <f t="shared" si="17"/>
        <v>6.7386192066614816</v>
      </c>
      <c r="P23" s="52">
        <f t="shared" si="18"/>
        <v>-0.14518016854577495</v>
      </c>
    </row>
    <row r="24" spans="1:16" ht="20.100000000000001" customHeight="1" x14ac:dyDescent="0.25">
      <c r="A24" s="8" t="s">
        <v>173</v>
      </c>
      <c r="B24" s="19">
        <v>102.3</v>
      </c>
      <c r="C24" s="140">
        <v>130.25</v>
      </c>
      <c r="D24" s="247">
        <f t="shared" si="3"/>
        <v>4.7300933811983666E-3</v>
      </c>
      <c r="E24" s="215">
        <f t="shared" si="0"/>
        <v>5.8593495199831961E-3</v>
      </c>
      <c r="F24" s="52">
        <f t="shared" si="4"/>
        <v>0.27321603128054744</v>
      </c>
      <c r="H24" s="19">
        <v>135.79</v>
      </c>
      <c r="I24" s="140">
        <v>145.167</v>
      </c>
      <c r="J24" s="247">
        <f t="shared" si="5"/>
        <v>8.8179143862919251E-3</v>
      </c>
      <c r="K24" s="215">
        <f t="shared" si="6"/>
        <v>1.0087800492996976E-2</v>
      </c>
      <c r="L24" s="52">
        <f t="shared" si="7"/>
        <v>6.9055158700935343E-2</v>
      </c>
      <c r="N24" s="27">
        <f t="shared" si="16"/>
        <v>13.273704789833822</v>
      </c>
      <c r="O24" s="152">
        <f t="shared" si="17"/>
        <v>11.145259117082533</v>
      </c>
      <c r="P24" s="52">
        <f t="shared" si="18"/>
        <v>-0.16035053562298904</v>
      </c>
    </row>
    <row r="25" spans="1:16" ht="20.100000000000001" customHeight="1" x14ac:dyDescent="0.25">
      <c r="A25" s="8" t="s">
        <v>163</v>
      </c>
      <c r="B25" s="19">
        <v>322.55</v>
      </c>
      <c r="C25" s="140">
        <v>239.26</v>
      </c>
      <c r="D25" s="247">
        <f t="shared" si="3"/>
        <v>1.4913896579721734E-2</v>
      </c>
      <c r="E25" s="215">
        <f t="shared" si="0"/>
        <v>1.0763208953176041E-2</v>
      </c>
      <c r="F25" s="52">
        <f t="shared" si="4"/>
        <v>-0.25822353123546743</v>
      </c>
      <c r="H25" s="19">
        <v>170.85399999999998</v>
      </c>
      <c r="I25" s="140">
        <v>134.51100000000002</v>
      </c>
      <c r="J25" s="247">
        <f t="shared" si="5"/>
        <v>1.1094896123098318E-2</v>
      </c>
      <c r="K25" s="215">
        <f t="shared" si="6"/>
        <v>9.3473043605882631E-3</v>
      </c>
      <c r="L25" s="52">
        <f t="shared" si="7"/>
        <v>-0.21271377901600175</v>
      </c>
      <c r="N25" s="27">
        <f t="shared" si="16"/>
        <v>5.2969772128352188</v>
      </c>
      <c r="O25" s="152">
        <f t="shared" si="17"/>
        <v>5.621959374738779</v>
      </c>
      <c r="P25" s="52">
        <f t="shared" si="18"/>
        <v>6.1352380583418215E-2</v>
      </c>
    </row>
    <row r="26" spans="1:16" ht="20.100000000000001" customHeight="1" x14ac:dyDescent="0.25">
      <c r="A26" s="8" t="s">
        <v>200</v>
      </c>
      <c r="B26" s="19">
        <v>123.32</v>
      </c>
      <c r="C26" s="140">
        <v>180.73</v>
      </c>
      <c r="D26" s="247">
        <f t="shared" si="3"/>
        <v>5.7020050417339449E-3</v>
      </c>
      <c r="E26" s="215">
        <f t="shared" si="0"/>
        <v>8.1302129654246685E-3</v>
      </c>
      <c r="F26" s="52">
        <f t="shared" si="4"/>
        <v>0.46553681479078818</v>
      </c>
      <c r="H26" s="19">
        <v>91.240999999999985</v>
      </c>
      <c r="I26" s="140">
        <v>125.10699999999999</v>
      </c>
      <c r="J26" s="247">
        <f t="shared" si="5"/>
        <v>5.9249968813584316E-3</v>
      </c>
      <c r="K26" s="215">
        <f t="shared" si="6"/>
        <v>8.6938109644572967E-3</v>
      </c>
      <c r="L26" s="52">
        <f t="shared" si="7"/>
        <v>0.37117085520763698</v>
      </c>
      <c r="N26" s="27">
        <f t="shared" si="16"/>
        <v>7.398718780408692</v>
      </c>
      <c r="O26" s="152">
        <f t="shared" si="17"/>
        <v>6.9223150556078128</v>
      </c>
      <c r="P26" s="52">
        <f t="shared" si="18"/>
        <v>-6.4390030076878199E-2</v>
      </c>
    </row>
    <row r="27" spans="1:16" ht="20.100000000000001" customHeight="1" x14ac:dyDescent="0.25">
      <c r="A27" s="8" t="s">
        <v>180</v>
      </c>
      <c r="B27" s="19">
        <v>167.73</v>
      </c>
      <c r="C27" s="140">
        <v>112.88</v>
      </c>
      <c r="D27" s="247">
        <f t="shared" si="3"/>
        <v>7.7554111713431283E-3</v>
      </c>
      <c r="E27" s="215">
        <f t="shared" si="0"/>
        <v>5.0779529659554946E-3</v>
      </c>
      <c r="F27" s="52">
        <f t="shared" si="4"/>
        <v>-0.32701365289453288</v>
      </c>
      <c r="H27" s="19">
        <v>176.02099999999999</v>
      </c>
      <c r="I27" s="140">
        <v>106.703</v>
      </c>
      <c r="J27" s="247">
        <f t="shared" si="5"/>
        <v>1.143043013616239E-2</v>
      </c>
      <c r="K27" s="215">
        <f t="shared" si="6"/>
        <v>7.4148985375757318E-3</v>
      </c>
      <c r="L27" s="52">
        <f t="shared" si="7"/>
        <v>-0.3938052845967242</v>
      </c>
      <c r="N27" s="27">
        <f t="shared" si="16"/>
        <v>10.494306325642402</v>
      </c>
      <c r="O27" s="152">
        <f t="shared" si="17"/>
        <v>9.4527817150956768</v>
      </c>
      <c r="P27" s="52">
        <f t="shared" si="18"/>
        <v>-9.9246637007517388E-2</v>
      </c>
    </row>
    <row r="28" spans="1:16" ht="20.100000000000001" customHeight="1" x14ac:dyDescent="0.25">
      <c r="A28" s="8" t="s">
        <v>189</v>
      </c>
      <c r="B28" s="19">
        <v>181.03</v>
      </c>
      <c r="C28" s="140">
        <v>192.73000000000002</v>
      </c>
      <c r="D28" s="247">
        <f t="shared" si="3"/>
        <v>8.3703695483708738E-3</v>
      </c>
      <c r="E28" s="215">
        <f t="shared" si="0"/>
        <v>8.670037873215828E-3</v>
      </c>
      <c r="F28" s="52">
        <f t="shared" si="4"/>
        <v>6.4630171794730254E-2</v>
      </c>
      <c r="H28" s="19">
        <v>117.92100000000003</v>
      </c>
      <c r="I28" s="140">
        <v>100.08599999999998</v>
      </c>
      <c r="J28" s="247">
        <f t="shared" si="5"/>
        <v>7.6575394531698242E-3</v>
      </c>
      <c r="K28" s="215">
        <f t="shared" si="6"/>
        <v>6.9550765679672038E-3</v>
      </c>
      <c r="L28" s="52">
        <f t="shared" si="7"/>
        <v>-0.15124532526013218</v>
      </c>
      <c r="N28" s="27">
        <f t="shared" ref="N28:N29" si="19">(H28/B28)*10</f>
        <v>6.5138927249627159</v>
      </c>
      <c r="O28" s="152">
        <f t="shared" ref="O28:O29" si="20">(I28/C28)*10</f>
        <v>5.1930680226223203</v>
      </c>
      <c r="P28" s="52">
        <f t="shared" ref="P28:P29" si="21">(O28-N28)/N28</f>
        <v>-0.20277041058393477</v>
      </c>
    </row>
    <row r="29" spans="1:16" ht="20.100000000000001" customHeight="1" x14ac:dyDescent="0.25">
      <c r="A29" s="8" t="s">
        <v>196</v>
      </c>
      <c r="B29" s="19">
        <v>13.66</v>
      </c>
      <c r="C29" s="140">
        <v>25.36</v>
      </c>
      <c r="D29" s="247">
        <f t="shared" si="3"/>
        <v>6.3160386693225505E-4</v>
      </c>
      <c r="E29" s="215">
        <f t="shared" si="0"/>
        <v>1.1408299717986477E-3</v>
      </c>
      <c r="F29" s="52">
        <f t="shared" ref="F29:F32" si="22">(C29-B29)/B29</f>
        <v>0.85651537335285499</v>
      </c>
      <c r="H29" s="19">
        <v>12.021000000000001</v>
      </c>
      <c r="I29" s="140">
        <v>90.656999999999996</v>
      </c>
      <c r="J29" s="247">
        <f t="shared" si="5"/>
        <v>7.8061822547768791E-4</v>
      </c>
      <c r="K29" s="215">
        <f t="shared" si="6"/>
        <v>6.299845896750823E-3</v>
      </c>
      <c r="L29" s="52">
        <f t="shared" ref="L29" si="23">(I29-H29)/H29</f>
        <v>6.5415522835038677</v>
      </c>
      <c r="N29" s="27">
        <f t="shared" si="19"/>
        <v>8.8001464128843345</v>
      </c>
      <c r="O29" s="152">
        <f t="shared" si="20"/>
        <v>35.748028391167196</v>
      </c>
      <c r="P29" s="52">
        <f t="shared" si="21"/>
        <v>3.0622083672185663</v>
      </c>
    </row>
    <row r="30" spans="1:16" ht="20.100000000000001" customHeight="1" x14ac:dyDescent="0.25">
      <c r="A30" s="8" t="s">
        <v>188</v>
      </c>
      <c r="B30" s="19">
        <v>81.36999999999999</v>
      </c>
      <c r="C30" s="140">
        <v>122.17000000000002</v>
      </c>
      <c r="D30" s="247">
        <f t="shared" si="3"/>
        <v>3.7623430931389154E-3</v>
      </c>
      <c r="E30" s="215">
        <f t="shared" si="0"/>
        <v>5.495867415403817E-3</v>
      </c>
      <c r="F30" s="52">
        <f t="shared" si="22"/>
        <v>0.50141329728401163</v>
      </c>
      <c r="H30" s="19">
        <v>62.405000000000001</v>
      </c>
      <c r="I30" s="140">
        <v>83.980999999999995</v>
      </c>
      <c r="J30" s="247">
        <f t="shared" si="5"/>
        <v>4.052448245648042E-3</v>
      </c>
      <c r="K30" s="215">
        <f t="shared" si="6"/>
        <v>5.8359239579407092E-3</v>
      </c>
      <c r="L30" s="52">
        <f t="shared" ref="L30:L31" si="24">(I30-H30)/H30</f>
        <v>0.34574152712122413</v>
      </c>
      <c r="N30" s="27">
        <f t="shared" ref="N30:N31" si="25">(H30/B30)*10</f>
        <v>7.6692884355413549</v>
      </c>
      <c r="O30" s="152">
        <f t="shared" ref="O30:O31" si="26">(I30/C30)*10</f>
        <v>6.8741098469345987</v>
      </c>
      <c r="P30" s="52">
        <f t="shared" ref="P30:P31" si="27">(O30-N30)/N30</f>
        <v>-0.10368348971225341</v>
      </c>
    </row>
    <row r="31" spans="1:16" ht="20.100000000000001" customHeight="1" x14ac:dyDescent="0.25">
      <c r="A31" s="8" t="s">
        <v>178</v>
      </c>
      <c r="B31" s="19">
        <v>75.42</v>
      </c>
      <c r="C31" s="140">
        <v>89.02</v>
      </c>
      <c r="D31" s="247">
        <f t="shared" si="3"/>
        <v>3.487230134994925E-3</v>
      </c>
      <c r="E31" s="215">
        <f t="shared" si="0"/>
        <v>4.004601107630742E-3</v>
      </c>
      <c r="F31" s="52">
        <f t="shared" si="22"/>
        <v>0.18032352161230436</v>
      </c>
      <c r="H31" s="19">
        <v>59.116000000000007</v>
      </c>
      <c r="I31" s="140">
        <v>75.60799999999999</v>
      </c>
      <c r="J31" s="247">
        <f t="shared" si="5"/>
        <v>3.8388675665368107E-3</v>
      </c>
      <c r="K31" s="215">
        <f t="shared" si="6"/>
        <v>5.254075786332398E-3</v>
      </c>
      <c r="L31" s="52">
        <f t="shared" si="24"/>
        <v>0.27897692672034613</v>
      </c>
      <c r="N31" s="27">
        <f t="shared" si="25"/>
        <v>7.8382391938477873</v>
      </c>
      <c r="O31" s="152">
        <f t="shared" si="26"/>
        <v>8.4933722758930568</v>
      </c>
      <c r="P31" s="52">
        <f t="shared" si="27"/>
        <v>8.3581664943254294E-2</v>
      </c>
    </row>
    <row r="32" spans="1:16" ht="20.100000000000001" customHeight="1" thickBot="1" x14ac:dyDescent="0.3">
      <c r="A32" s="8" t="s">
        <v>17</v>
      </c>
      <c r="B32" s="19">
        <f>B33-SUM(B7:B31)</f>
        <v>682.00999999999476</v>
      </c>
      <c r="C32" s="140">
        <f>C33-SUM(C7:C31)</f>
        <v>516.66999999999462</v>
      </c>
      <c r="D32" s="247">
        <f t="shared" si="3"/>
        <v>3.1534418249375105E-2</v>
      </c>
      <c r="E32" s="215">
        <f t="shared" si="0"/>
        <v>2.3242611259037899E-2</v>
      </c>
      <c r="F32" s="52">
        <f t="shared" si="22"/>
        <v>-0.24243046289644055</v>
      </c>
      <c r="H32" s="19">
        <f>H33-SUM(H7:H31)</f>
        <v>714.67799999999625</v>
      </c>
      <c r="I32" s="140">
        <f>I33-SUM(I7:I31)</f>
        <v>559.21500000000378</v>
      </c>
      <c r="J32" s="247">
        <f t="shared" si="5"/>
        <v>4.6409672418928551E-2</v>
      </c>
      <c r="K32" s="215">
        <f t="shared" si="6"/>
        <v>3.8860411475688979E-2</v>
      </c>
      <c r="L32" s="52">
        <f t="shared" si="7"/>
        <v>-0.21752873321970634</v>
      </c>
      <c r="N32" s="27">
        <f t="shared" si="1"/>
        <v>10.478995909150917</v>
      </c>
      <c r="O32" s="152">
        <f t="shared" si="2"/>
        <v>10.823446300346635</v>
      </c>
      <c r="P32" s="52">
        <f t="shared" si="8"/>
        <v>3.2870553074166392E-2</v>
      </c>
    </row>
    <row r="33" spans="1:16" ht="26.25" customHeight="1" thickBot="1" x14ac:dyDescent="0.3">
      <c r="A33" s="12" t="s">
        <v>18</v>
      </c>
      <c r="B33" s="17">
        <v>21627.479999999989</v>
      </c>
      <c r="C33" s="145">
        <v>22229.429999999989</v>
      </c>
      <c r="D33" s="243">
        <f>SUM(D7:D32)</f>
        <v>1.0000000000000002</v>
      </c>
      <c r="E33" s="244">
        <f>SUM(E7:E32)</f>
        <v>1.0000000000000002</v>
      </c>
      <c r="F33" s="57">
        <f>(C33-B33)/B33</f>
        <v>2.78326462445001E-2</v>
      </c>
      <c r="G33" s="1"/>
      <c r="H33" s="17">
        <v>15399.333000000001</v>
      </c>
      <c r="I33" s="145">
        <v>14390.351999999999</v>
      </c>
      <c r="J33" s="243">
        <f>SUM(J7:J32)</f>
        <v>0.99999999999999978</v>
      </c>
      <c r="K33" s="244">
        <f>SUM(K7:K32)</f>
        <v>1.0000000000000002</v>
      </c>
      <c r="L33" s="57">
        <f t="shared" si="7"/>
        <v>-6.5521084582040118E-2</v>
      </c>
      <c r="N33" s="29">
        <f t="shared" si="1"/>
        <v>7.1202622774359323</v>
      </c>
      <c r="O33" s="146">
        <f>(I33/C33)*10</f>
        <v>6.4735587012352571</v>
      </c>
      <c r="P33" s="57">
        <f t="shared" si="8"/>
        <v>-9.0825808236035754E-2</v>
      </c>
    </row>
    <row r="35" spans="1:16" ht="15.75" thickBot="1" x14ac:dyDescent="0.3"/>
    <row r="36" spans="1:16" x14ac:dyDescent="0.25">
      <c r="A36" s="373" t="s">
        <v>2</v>
      </c>
      <c r="B36" s="367" t="s">
        <v>1</v>
      </c>
      <c r="C36" s="359"/>
      <c r="D36" s="367" t="s">
        <v>104</v>
      </c>
      <c r="E36" s="359"/>
      <c r="F36" s="130" t="s">
        <v>0</v>
      </c>
      <c r="H36" s="376" t="s">
        <v>19</v>
      </c>
      <c r="I36" s="377"/>
      <c r="J36" s="367" t="s">
        <v>104</v>
      </c>
      <c r="K36" s="360"/>
      <c r="L36" s="130" t="s">
        <v>0</v>
      </c>
      <c r="N36" s="358" t="s">
        <v>22</v>
      </c>
      <c r="O36" s="359"/>
      <c r="P36" s="130" t="s">
        <v>0</v>
      </c>
    </row>
    <row r="37" spans="1:16" x14ac:dyDescent="0.25">
      <c r="A37" s="374"/>
      <c r="B37" s="368" t="str">
        <f>B5</f>
        <v>jan-nov</v>
      </c>
      <c r="C37" s="362"/>
      <c r="D37" s="368" t="str">
        <f>B5</f>
        <v>jan-nov</v>
      </c>
      <c r="E37" s="362"/>
      <c r="F37" s="131" t="str">
        <f>F5</f>
        <v>2024/2023</v>
      </c>
      <c r="H37" s="356" t="str">
        <f>B5</f>
        <v>jan-nov</v>
      </c>
      <c r="I37" s="362"/>
      <c r="J37" s="368" t="str">
        <f>B5</f>
        <v>jan-nov</v>
      </c>
      <c r="K37" s="357"/>
      <c r="L37" s="131" t="str">
        <f>L5</f>
        <v>2024/2023</v>
      </c>
      <c r="N37" s="356" t="str">
        <f>B5</f>
        <v>jan-nov</v>
      </c>
      <c r="O37" s="357"/>
      <c r="P37" s="131" t="str">
        <f>P5</f>
        <v>2024/2023</v>
      </c>
    </row>
    <row r="38" spans="1:16" ht="19.5" customHeight="1" thickBot="1" x14ac:dyDescent="0.3">
      <c r="A38" s="375"/>
      <c r="B38" s="99">
        <f>B6</f>
        <v>2023</v>
      </c>
      <c r="C38" s="134">
        <f>C6</f>
        <v>2024</v>
      </c>
      <c r="D38" s="99">
        <f>B6</f>
        <v>2023</v>
      </c>
      <c r="E38" s="134">
        <f>C6</f>
        <v>2024</v>
      </c>
      <c r="F38" s="132" t="s">
        <v>1</v>
      </c>
      <c r="H38" s="25">
        <f>B6</f>
        <v>2023</v>
      </c>
      <c r="I38" s="134">
        <f>C6</f>
        <v>2024</v>
      </c>
      <c r="J38" s="99">
        <f>B6</f>
        <v>2023</v>
      </c>
      <c r="K38" s="134">
        <f>C6</f>
        <v>2024</v>
      </c>
      <c r="L38" s="259">
        <v>1000</v>
      </c>
      <c r="N38" s="25">
        <f>B6</f>
        <v>2023</v>
      </c>
      <c r="O38" s="134">
        <f>C6</f>
        <v>2024</v>
      </c>
      <c r="P38" s="132"/>
    </row>
    <row r="39" spans="1:16" ht="20.100000000000001" customHeight="1" x14ac:dyDescent="0.25">
      <c r="A39" s="38" t="s">
        <v>162</v>
      </c>
      <c r="B39" s="39">
        <v>6471.0999999999995</v>
      </c>
      <c r="C39" s="147">
        <v>6075.23</v>
      </c>
      <c r="D39" s="247">
        <f t="shared" ref="D39:D55" si="28">B39/$B$62</f>
        <v>0.50435330217318275</v>
      </c>
      <c r="E39" s="246">
        <f t="shared" ref="E39:E55" si="29">C39/$C$62</f>
        <v>0.49436284940772296</v>
      </c>
      <c r="F39" s="52">
        <f>(C39-B39)/B39</f>
        <v>-6.1175070698953796E-2</v>
      </c>
      <c r="H39" s="39">
        <v>2387.886</v>
      </c>
      <c r="I39" s="147">
        <v>2245.1129999999998</v>
      </c>
      <c r="J39" s="247">
        <f t="shared" ref="J39:J61" si="30">H39/$H$62</f>
        <v>0.37203653610593773</v>
      </c>
      <c r="K39" s="246">
        <f t="shared" ref="K39:K61" si="31">I39/$I$62</f>
        <v>0.3662671700506745</v>
      </c>
      <c r="L39" s="52">
        <f>(I39-H39)/H39</f>
        <v>-5.9790542764604396E-2</v>
      </c>
      <c r="N39" s="27">
        <f t="shared" ref="N39:N62" si="32">(H39/B39)*10</f>
        <v>3.6900774211494185</v>
      </c>
      <c r="O39" s="151">
        <f t="shared" ref="O39:O62" si="33">(I39/C39)*10</f>
        <v>3.6955193465926395</v>
      </c>
      <c r="P39" s="61">
        <f t="shared" si="8"/>
        <v>1.4747456007375244E-3</v>
      </c>
    </row>
    <row r="40" spans="1:16" ht="20.100000000000001" customHeight="1" x14ac:dyDescent="0.25">
      <c r="A40" s="38" t="s">
        <v>167</v>
      </c>
      <c r="B40" s="19">
        <v>2205.84</v>
      </c>
      <c r="C40" s="140">
        <v>1813.7999999999997</v>
      </c>
      <c r="D40" s="247">
        <f t="shared" si="28"/>
        <v>0.17192172707355682</v>
      </c>
      <c r="E40" s="215">
        <f t="shared" si="29"/>
        <v>0.14759529042616129</v>
      </c>
      <c r="F40" s="52">
        <f t="shared" ref="F40:F62" si="34">(C40-B40)/B40</f>
        <v>-0.17772821238167791</v>
      </c>
      <c r="H40" s="19">
        <v>1077.9110000000001</v>
      </c>
      <c r="I40" s="140">
        <v>955.99599999999998</v>
      </c>
      <c r="J40" s="247">
        <f t="shared" si="30"/>
        <v>0.1679402930753342</v>
      </c>
      <c r="K40" s="215">
        <f t="shared" si="31"/>
        <v>0.15596094695445825</v>
      </c>
      <c r="L40" s="52">
        <f t="shared" ref="L40:L62" si="35">(I40-H40)/H40</f>
        <v>-0.11310302984198145</v>
      </c>
      <c r="N40" s="27">
        <f t="shared" si="32"/>
        <v>4.8866236898415121</v>
      </c>
      <c r="O40" s="152">
        <f t="shared" si="33"/>
        <v>5.2706803396184814</v>
      </c>
      <c r="P40" s="52">
        <f t="shared" si="8"/>
        <v>7.8593457191180896E-2</v>
      </c>
    </row>
    <row r="41" spans="1:16" ht="20.100000000000001" customHeight="1" x14ac:dyDescent="0.25">
      <c r="A41" s="38" t="s">
        <v>169</v>
      </c>
      <c r="B41" s="19">
        <v>1386.2699999999998</v>
      </c>
      <c r="C41" s="140">
        <v>1280.79</v>
      </c>
      <c r="D41" s="247">
        <f t="shared" si="28"/>
        <v>0.10804497723781398</v>
      </c>
      <c r="E41" s="215">
        <f t="shared" si="29"/>
        <v>0.10422239057499345</v>
      </c>
      <c r="F41" s="52">
        <f t="shared" si="34"/>
        <v>-7.6089073557099124E-2</v>
      </c>
      <c r="H41" s="19">
        <v>910.07400000000018</v>
      </c>
      <c r="I41" s="140">
        <v>835.26300000000003</v>
      </c>
      <c r="J41" s="247">
        <f t="shared" si="30"/>
        <v>0.14179101454595205</v>
      </c>
      <c r="K41" s="215">
        <f t="shared" si="31"/>
        <v>0.13626459570544402</v>
      </c>
      <c r="L41" s="52">
        <f t="shared" si="35"/>
        <v>-8.2203205453622599E-2</v>
      </c>
      <c r="N41" s="27">
        <f t="shared" si="32"/>
        <v>6.5649115973078862</v>
      </c>
      <c r="O41" s="152">
        <f t="shared" si="33"/>
        <v>6.5214672194504963</v>
      </c>
      <c r="P41" s="52">
        <f t="shared" si="8"/>
        <v>-6.6176638045218105E-3</v>
      </c>
    </row>
    <row r="42" spans="1:16" ht="20.100000000000001" customHeight="1" x14ac:dyDescent="0.25">
      <c r="A42" s="38" t="s">
        <v>175</v>
      </c>
      <c r="B42" s="19">
        <v>750.86</v>
      </c>
      <c r="C42" s="140">
        <v>1057.0699999999997</v>
      </c>
      <c r="D42" s="247">
        <f t="shared" si="28"/>
        <v>5.8521537369188553E-2</v>
      </c>
      <c r="E42" s="215">
        <f t="shared" si="29"/>
        <v>8.6017506699075028E-2</v>
      </c>
      <c r="F42" s="52">
        <f t="shared" si="34"/>
        <v>0.40781237514316876</v>
      </c>
      <c r="H42" s="19">
        <v>438.08300000000003</v>
      </c>
      <c r="I42" s="140">
        <v>593.05499999999995</v>
      </c>
      <c r="J42" s="247">
        <f t="shared" si="30"/>
        <v>6.8254046402088514E-2</v>
      </c>
      <c r="K42" s="215">
        <f t="shared" si="31"/>
        <v>9.6750843514069346E-2</v>
      </c>
      <c r="L42" s="52">
        <f t="shared" si="35"/>
        <v>0.35375031672080387</v>
      </c>
      <c r="N42" s="27">
        <f t="shared" si="32"/>
        <v>5.8344165357057243</v>
      </c>
      <c r="O42" s="152">
        <f t="shared" si="33"/>
        <v>5.6103663901160772</v>
      </c>
      <c r="P42" s="52">
        <f t="shared" si="8"/>
        <v>-3.8401465548182058E-2</v>
      </c>
    </row>
    <row r="43" spans="1:16" ht="20.100000000000001" customHeight="1" x14ac:dyDescent="0.25">
      <c r="A43" s="38" t="s">
        <v>165</v>
      </c>
      <c r="B43" s="19">
        <v>504.3</v>
      </c>
      <c r="C43" s="140">
        <v>610.01</v>
      </c>
      <c r="D43" s="247">
        <f t="shared" si="28"/>
        <v>3.930481220904268E-2</v>
      </c>
      <c r="E43" s="215">
        <f t="shared" si="29"/>
        <v>4.9638660884806847E-2</v>
      </c>
      <c r="F43" s="52">
        <f t="shared" si="34"/>
        <v>0.20961729129486412</v>
      </c>
      <c r="H43" s="19">
        <v>317.49599999999998</v>
      </c>
      <c r="I43" s="140">
        <v>384.49400000000003</v>
      </c>
      <c r="J43" s="247">
        <f t="shared" si="30"/>
        <v>4.9466394990167376E-2</v>
      </c>
      <c r="K43" s="215">
        <f t="shared" si="31"/>
        <v>6.2726254438624715E-2</v>
      </c>
      <c r="L43" s="52">
        <f t="shared" si="35"/>
        <v>0.21101998135409597</v>
      </c>
      <c r="N43" s="27">
        <f t="shared" si="32"/>
        <v>6.2957763236168942</v>
      </c>
      <c r="O43" s="152">
        <f t="shared" si="33"/>
        <v>6.3030769987377262</v>
      </c>
      <c r="P43" s="52">
        <f t="shared" si="8"/>
        <v>1.1596147552837114E-3</v>
      </c>
    </row>
    <row r="44" spans="1:16" ht="20.100000000000001" customHeight="1" x14ac:dyDescent="0.25">
      <c r="A44" s="38" t="s">
        <v>174</v>
      </c>
      <c r="B44" s="19">
        <v>312.5499999999999</v>
      </c>
      <c r="C44" s="140">
        <v>346.98999999999995</v>
      </c>
      <c r="D44" s="247">
        <f t="shared" si="28"/>
        <v>2.4359942605465566E-2</v>
      </c>
      <c r="E44" s="215">
        <f t="shared" si="29"/>
        <v>2.8235797676135023E-2</v>
      </c>
      <c r="F44" s="52">
        <f t="shared" si="34"/>
        <v>0.11019036954087368</v>
      </c>
      <c r="H44" s="19">
        <v>268.46899999999994</v>
      </c>
      <c r="I44" s="140">
        <v>248.50500000000002</v>
      </c>
      <c r="J44" s="247">
        <f t="shared" si="30"/>
        <v>4.1827908372436953E-2</v>
      </c>
      <c r="K44" s="215">
        <f t="shared" si="31"/>
        <v>4.0541043187333058E-2</v>
      </c>
      <c r="L44" s="52">
        <f t="shared" si="35"/>
        <v>-7.4362403107993538E-2</v>
      </c>
      <c r="N44" s="27">
        <f t="shared" si="32"/>
        <v>8.5896336586146234</v>
      </c>
      <c r="O44" s="152">
        <f t="shared" si="33"/>
        <v>7.1617337675437351</v>
      </c>
      <c r="P44" s="52">
        <f t="shared" si="8"/>
        <v>-0.16623524911785198</v>
      </c>
    </row>
    <row r="45" spans="1:16" ht="20.100000000000001" customHeight="1" x14ac:dyDescent="0.25">
      <c r="A45" s="38" t="s">
        <v>170</v>
      </c>
      <c r="B45" s="19">
        <v>205.11</v>
      </c>
      <c r="C45" s="140">
        <v>218.57</v>
      </c>
      <c r="D45" s="247">
        <f t="shared" si="28"/>
        <v>1.598613926669987E-2</v>
      </c>
      <c r="E45" s="215">
        <f t="shared" si="29"/>
        <v>1.7785810248343852E-2</v>
      </c>
      <c r="F45" s="52">
        <f t="shared" si="34"/>
        <v>6.5623324070011105E-2</v>
      </c>
      <c r="H45" s="19">
        <v>161.69</v>
      </c>
      <c r="I45" s="140">
        <v>147.286</v>
      </c>
      <c r="J45" s="247">
        <f t="shared" si="30"/>
        <v>2.5191565896767715E-2</v>
      </c>
      <c r="K45" s="215">
        <f t="shared" si="31"/>
        <v>2.4028200989475206E-2</v>
      </c>
      <c r="L45" s="52">
        <f t="shared" si="35"/>
        <v>-8.9084049724781969E-2</v>
      </c>
      <c r="N45" s="27">
        <f t="shared" si="32"/>
        <v>7.8830871239822535</v>
      </c>
      <c r="O45" s="152">
        <f t="shared" si="33"/>
        <v>6.7386192066614816</v>
      </c>
      <c r="P45" s="52">
        <f t="shared" si="8"/>
        <v>-0.14518016854577495</v>
      </c>
    </row>
    <row r="46" spans="1:16" ht="20.100000000000001" customHeight="1" x14ac:dyDescent="0.25">
      <c r="A46" s="38" t="s">
        <v>173</v>
      </c>
      <c r="B46" s="19">
        <v>102.3</v>
      </c>
      <c r="C46" s="140">
        <v>130.25</v>
      </c>
      <c r="D46" s="247">
        <f t="shared" si="28"/>
        <v>7.9731951001091924E-3</v>
      </c>
      <c r="E46" s="215">
        <f t="shared" si="29"/>
        <v>1.0598900969239999E-2</v>
      </c>
      <c r="F46" s="52">
        <f t="shared" si="34"/>
        <v>0.27321603128054744</v>
      </c>
      <c r="H46" s="19">
        <v>135.79</v>
      </c>
      <c r="I46" s="140">
        <v>145.167</v>
      </c>
      <c r="J46" s="247">
        <f t="shared" si="30"/>
        <v>2.1156303624974261E-2</v>
      </c>
      <c r="K46" s="215">
        <f t="shared" si="31"/>
        <v>2.3682507862520179E-2</v>
      </c>
      <c r="L46" s="52">
        <f t="shared" si="35"/>
        <v>6.9055158700935343E-2</v>
      </c>
      <c r="N46" s="27">
        <f t="shared" si="32"/>
        <v>13.273704789833822</v>
      </c>
      <c r="O46" s="152">
        <f t="shared" si="33"/>
        <v>11.145259117082533</v>
      </c>
      <c r="P46" s="52">
        <f t="shared" si="8"/>
        <v>-0.16035053562298904</v>
      </c>
    </row>
    <row r="47" spans="1:16" ht="20.100000000000001" customHeight="1" x14ac:dyDescent="0.25">
      <c r="A47" s="38" t="s">
        <v>180</v>
      </c>
      <c r="B47" s="19">
        <v>167.73</v>
      </c>
      <c r="C47" s="140">
        <v>112.88</v>
      </c>
      <c r="D47" s="247">
        <f t="shared" si="28"/>
        <v>1.3072766511645307E-2</v>
      </c>
      <c r="E47" s="215">
        <f t="shared" si="29"/>
        <v>9.1854429282749398E-3</v>
      </c>
      <c r="F47" s="52">
        <f t="shared" si="34"/>
        <v>-0.32701365289453288</v>
      </c>
      <c r="H47" s="19">
        <v>176.02099999999999</v>
      </c>
      <c r="I47" s="140">
        <v>106.703</v>
      </c>
      <c r="J47" s="247">
        <f t="shared" si="30"/>
        <v>2.7424359086616053E-2</v>
      </c>
      <c r="K47" s="215">
        <f t="shared" si="31"/>
        <v>1.7407500578330411E-2</v>
      </c>
      <c r="L47" s="52">
        <f t="shared" si="35"/>
        <v>-0.3938052845967242</v>
      </c>
      <c r="N47" s="27">
        <f t="shared" si="32"/>
        <v>10.494306325642402</v>
      </c>
      <c r="O47" s="152">
        <f t="shared" si="33"/>
        <v>9.4527817150956768</v>
      </c>
      <c r="P47" s="52">
        <f t="shared" si="8"/>
        <v>-9.9246637007517388E-2</v>
      </c>
    </row>
    <row r="48" spans="1:16" ht="20.100000000000001" customHeight="1" x14ac:dyDescent="0.25">
      <c r="A48" s="38" t="s">
        <v>189</v>
      </c>
      <c r="B48" s="19">
        <v>181.03</v>
      </c>
      <c r="C48" s="140">
        <v>192.73000000000002</v>
      </c>
      <c r="D48" s="247">
        <f t="shared" si="28"/>
        <v>1.4109359814005545E-2</v>
      </c>
      <c r="E48" s="215">
        <f t="shared" si="29"/>
        <v>1.5683118493678504E-2</v>
      </c>
      <c r="F48" s="52">
        <f t="shared" ref="F48:F61" si="36">(C48-B48)/B48</f>
        <v>6.4630171794730254E-2</v>
      </c>
      <c r="H48" s="19">
        <v>117.92100000000003</v>
      </c>
      <c r="I48" s="140">
        <v>100.08599999999998</v>
      </c>
      <c r="J48" s="247">
        <f t="shared" si="30"/>
        <v>1.8372284260701012E-2</v>
      </c>
      <c r="K48" s="215">
        <f t="shared" si="31"/>
        <v>1.6328004862869623E-2</v>
      </c>
      <c r="L48" s="52">
        <f t="shared" ref="L48:L61" si="37">(I48-H48)/H48</f>
        <v>-0.15124532526013218</v>
      </c>
      <c r="N48" s="27">
        <f t="shared" ref="N48:N51" si="38">(H48/B48)*10</f>
        <v>6.5138927249627159</v>
      </c>
      <c r="O48" s="152">
        <f t="shared" ref="O48:O51" si="39">(I48/C48)*10</f>
        <v>5.1930680226223203</v>
      </c>
      <c r="P48" s="52">
        <f t="shared" ref="P48:P51" si="40">(O48-N48)/N48</f>
        <v>-0.20277041058393477</v>
      </c>
    </row>
    <row r="49" spans="1:16" ht="20.100000000000001" customHeight="1" x14ac:dyDescent="0.25">
      <c r="A49" s="38" t="s">
        <v>188</v>
      </c>
      <c r="B49" s="19">
        <v>81.36999999999999</v>
      </c>
      <c r="C49" s="140">
        <v>122.17000000000002</v>
      </c>
      <c r="D49" s="247">
        <f t="shared" si="28"/>
        <v>6.3419245874475555E-3</v>
      </c>
      <c r="E49" s="215">
        <f t="shared" si="29"/>
        <v>9.9414029283074919E-3</v>
      </c>
      <c r="F49" s="52">
        <f t="shared" si="36"/>
        <v>0.50141329728401163</v>
      </c>
      <c r="H49" s="19">
        <v>62.405000000000001</v>
      </c>
      <c r="I49" s="140">
        <v>83.980999999999995</v>
      </c>
      <c r="J49" s="247">
        <f t="shared" si="30"/>
        <v>9.7228008521726104E-3</v>
      </c>
      <c r="K49" s="215">
        <f t="shared" si="31"/>
        <v>1.3700639214162359E-2</v>
      </c>
      <c r="L49" s="52">
        <f t="shared" si="37"/>
        <v>0.34574152712122413</v>
      </c>
      <c r="N49" s="27">
        <f t="shared" si="38"/>
        <v>7.6692884355413549</v>
      </c>
      <c r="O49" s="152">
        <f t="shared" si="39"/>
        <v>6.8741098469345987</v>
      </c>
      <c r="P49" s="52">
        <f t="shared" si="40"/>
        <v>-0.10368348971225341</v>
      </c>
    </row>
    <row r="50" spans="1:16" ht="20.100000000000001" customHeight="1" x14ac:dyDescent="0.25">
      <c r="A50" s="38" t="s">
        <v>178</v>
      </c>
      <c r="B50" s="19">
        <v>75.42</v>
      </c>
      <c r="C50" s="140">
        <v>89.02</v>
      </c>
      <c r="D50" s="247">
        <f t="shared" si="28"/>
        <v>5.8781854784969246E-3</v>
      </c>
      <c r="E50" s="215">
        <f t="shared" si="29"/>
        <v>7.2438707430460244E-3</v>
      </c>
      <c r="F50" s="52">
        <f t="shared" si="36"/>
        <v>0.18032352161230436</v>
      </c>
      <c r="H50" s="19">
        <v>59.116000000000007</v>
      </c>
      <c r="I50" s="140">
        <v>75.60799999999999</v>
      </c>
      <c r="J50" s="247">
        <f t="shared" si="30"/>
        <v>9.2103692841444765E-3</v>
      </c>
      <c r="K50" s="215">
        <f t="shared" si="31"/>
        <v>1.2334670100432092E-2</v>
      </c>
      <c r="L50" s="52">
        <f t="shared" si="37"/>
        <v>0.27897692672034613</v>
      </c>
      <c r="N50" s="27">
        <f t="shared" si="38"/>
        <v>7.8382391938477873</v>
      </c>
      <c r="O50" s="152">
        <f t="shared" si="39"/>
        <v>8.4933722758930568</v>
      </c>
      <c r="P50" s="52">
        <f t="shared" si="40"/>
        <v>8.3581664943254294E-2</v>
      </c>
    </row>
    <row r="51" spans="1:16" ht="20.100000000000001" customHeight="1" x14ac:dyDescent="0.25">
      <c r="A51" s="38" t="s">
        <v>181</v>
      </c>
      <c r="B51" s="19">
        <v>53.63</v>
      </c>
      <c r="C51" s="140">
        <v>37.699999999999996</v>
      </c>
      <c r="D51" s="247">
        <f t="shared" si="28"/>
        <v>4.1798871282390619E-3</v>
      </c>
      <c r="E51" s="215">
        <f t="shared" si="29"/>
        <v>3.0677817008855886E-3</v>
      </c>
      <c r="F51" s="52">
        <f t="shared" si="36"/>
        <v>-0.29703524146932697</v>
      </c>
      <c r="H51" s="19">
        <v>78.510000000000005</v>
      </c>
      <c r="I51" s="140">
        <v>66.816999999999993</v>
      </c>
      <c r="J51" s="247">
        <f t="shared" si="30"/>
        <v>1.2231986137393985E-2</v>
      </c>
      <c r="K51" s="215">
        <f t="shared" si="31"/>
        <v>1.0900508571851803E-2</v>
      </c>
      <c r="L51" s="52">
        <f t="shared" si="37"/>
        <v>-0.14893644121767943</v>
      </c>
      <c r="N51" s="27">
        <f t="shared" si="38"/>
        <v>14.6391944807011</v>
      </c>
      <c r="O51" s="152">
        <f t="shared" si="39"/>
        <v>17.723342175066314</v>
      </c>
      <c r="P51" s="52">
        <f t="shared" si="40"/>
        <v>0.21067741797071254</v>
      </c>
    </row>
    <row r="52" spans="1:16" ht="20.100000000000001" customHeight="1" x14ac:dyDescent="0.25">
      <c r="A52" s="38" t="s">
        <v>179</v>
      </c>
      <c r="B52" s="19">
        <v>68.259999999999991</v>
      </c>
      <c r="C52" s="140">
        <v>109.33999999999999</v>
      </c>
      <c r="D52" s="247">
        <f t="shared" si="28"/>
        <v>5.3201397608353225E-3</v>
      </c>
      <c r="E52" s="215">
        <f t="shared" si="29"/>
        <v>8.8973806677673812E-3</v>
      </c>
      <c r="F52" s="52">
        <f t="shared" si="36"/>
        <v>0.60181658365074719</v>
      </c>
      <c r="H52" s="19">
        <v>44.954999999999998</v>
      </c>
      <c r="I52" s="140">
        <v>55.269999999999996</v>
      </c>
      <c r="J52" s="247">
        <f t="shared" si="30"/>
        <v>7.0040623717557834E-3</v>
      </c>
      <c r="K52" s="215">
        <f t="shared" si="31"/>
        <v>9.0167338965570012E-3</v>
      </c>
      <c r="L52" s="52">
        <f t="shared" si="37"/>
        <v>0.22945167389611829</v>
      </c>
      <c r="N52" s="27">
        <f t="shared" si="32"/>
        <v>6.5858482273659549</v>
      </c>
      <c r="O52" s="152">
        <f t="shared" si="33"/>
        <v>5.0548747027620262</v>
      </c>
      <c r="P52" s="52">
        <f t="shared" si="8"/>
        <v>-0.23246413700247837</v>
      </c>
    </row>
    <row r="53" spans="1:16" ht="20.100000000000001" customHeight="1" x14ac:dyDescent="0.25">
      <c r="A53" s="38" t="s">
        <v>190</v>
      </c>
      <c r="B53" s="19">
        <v>143.58000000000001</v>
      </c>
      <c r="C53" s="140">
        <v>28.620000000000005</v>
      </c>
      <c r="D53" s="247">
        <f t="shared" si="28"/>
        <v>1.1190531304728036E-2</v>
      </c>
      <c r="E53" s="215">
        <f t="shared" si="29"/>
        <v>2.3289101400356914E-3</v>
      </c>
      <c r="F53" s="52">
        <f t="shared" si="36"/>
        <v>-0.80066861679899703</v>
      </c>
      <c r="H53" s="19">
        <v>63.618000000000002</v>
      </c>
      <c r="I53" s="140">
        <v>26.833000000000002</v>
      </c>
      <c r="J53" s="247">
        <f t="shared" si="30"/>
        <v>9.9117882319288055E-3</v>
      </c>
      <c r="K53" s="215">
        <f t="shared" si="31"/>
        <v>4.3775288700255849E-3</v>
      </c>
      <c r="L53" s="52">
        <f t="shared" si="37"/>
        <v>-0.57821685686440938</v>
      </c>
      <c r="N53" s="27">
        <f t="shared" ref="N53" si="41">(H53/B53)*10</f>
        <v>4.4308399498537394</v>
      </c>
      <c r="O53" s="152">
        <f t="shared" ref="O53" si="42">(I53/C53)*10</f>
        <v>9.3756114605171206</v>
      </c>
      <c r="P53" s="52">
        <f t="shared" ref="P53" si="43">(O53-N53)/N53</f>
        <v>1.1159896467997239</v>
      </c>
    </row>
    <row r="54" spans="1:16" ht="20.100000000000001" customHeight="1" x14ac:dyDescent="0.25">
      <c r="A54" s="38" t="s">
        <v>211</v>
      </c>
      <c r="B54" s="19">
        <v>3.89</v>
      </c>
      <c r="C54" s="140">
        <v>11.5</v>
      </c>
      <c r="D54" s="247">
        <f t="shared" si="28"/>
        <v>3.0318405610385888E-4</v>
      </c>
      <c r="E54" s="215">
        <f t="shared" si="29"/>
        <v>9.3579547904998068E-4</v>
      </c>
      <c r="F54" s="52">
        <f t="shared" si="36"/>
        <v>1.9562982005141387</v>
      </c>
      <c r="H54" s="19">
        <v>3.766</v>
      </c>
      <c r="I54" s="140">
        <v>10.699</v>
      </c>
      <c r="J54" s="247">
        <f t="shared" si="30"/>
        <v>5.8674894654726461E-4</v>
      </c>
      <c r="K54" s="215">
        <f t="shared" si="31"/>
        <v>1.7454321686134135E-3</v>
      </c>
      <c r="L54" s="52">
        <f t="shared" ref="L54:L59" si="44">(I54-H54)/H54</f>
        <v>1.8409453000531066</v>
      </c>
      <c r="N54" s="27">
        <f t="shared" ref="N54:N59" si="45">(H54/B54)*10</f>
        <v>9.6812339331619537</v>
      </c>
      <c r="O54" s="152">
        <f t="shared" ref="O54:O59" si="46">(I54/C54)*10</f>
        <v>9.3034782608695661</v>
      </c>
      <c r="P54" s="52">
        <f t="shared" ref="P54:P59" si="47">(O54-N54)/N54</f>
        <v>-3.9019372416818583E-2</v>
      </c>
    </row>
    <row r="55" spans="1:16" ht="20.100000000000001" customHeight="1" x14ac:dyDescent="0.25">
      <c r="A55" s="38" t="s">
        <v>195</v>
      </c>
      <c r="B55" s="19">
        <v>4.4400000000000004</v>
      </c>
      <c r="C55" s="140">
        <v>9.129999999999999</v>
      </c>
      <c r="D55" s="247">
        <f t="shared" si="28"/>
        <v>3.460506964270266E-4</v>
      </c>
      <c r="E55" s="215">
        <f t="shared" si="29"/>
        <v>7.4294023684576716E-4</v>
      </c>
      <c r="F55" s="52">
        <f t="shared" si="36"/>
        <v>1.0563063063063058</v>
      </c>
      <c r="H55" s="19">
        <v>5.4089999999999998</v>
      </c>
      <c r="I55" s="140">
        <v>10.234</v>
      </c>
      <c r="J55" s="247">
        <f t="shared" si="30"/>
        <v>8.4273102811315839E-4</v>
      </c>
      <c r="K55" s="215">
        <f t="shared" si="31"/>
        <v>1.6695721855864731E-3</v>
      </c>
      <c r="L55" s="52">
        <f t="shared" si="44"/>
        <v>0.89203179885376227</v>
      </c>
      <c r="N55" s="27">
        <f t="shared" si="45"/>
        <v>12.182432432432432</v>
      </c>
      <c r="O55" s="152">
        <f t="shared" si="46"/>
        <v>11.209200438116103</v>
      </c>
      <c r="P55" s="52">
        <f t="shared" si="47"/>
        <v>-7.9888150393131838E-2</v>
      </c>
    </row>
    <row r="56" spans="1:16" ht="20.100000000000001" customHeight="1" x14ac:dyDescent="0.25">
      <c r="A56" s="38" t="s">
        <v>187</v>
      </c>
      <c r="B56" s="19">
        <v>77.639999999999986</v>
      </c>
      <c r="C56" s="140">
        <v>9</v>
      </c>
      <c r="D56" s="247">
        <f t="shared" ref="D56:D57" si="48">B56/$B$62</f>
        <v>6.0512108267104367E-3</v>
      </c>
      <c r="E56" s="215">
        <f t="shared" ref="E56:E57" si="49">C56/$C$62</f>
        <v>7.3236167925650668E-4</v>
      </c>
      <c r="F56" s="52">
        <f t="shared" si="36"/>
        <v>-0.884080370942813</v>
      </c>
      <c r="H56" s="19">
        <v>65.471999999999994</v>
      </c>
      <c r="I56" s="140">
        <v>9.7750000000000004</v>
      </c>
      <c r="J56" s="247">
        <f t="shared" si="30"/>
        <v>1.0200644457871085E-2</v>
      </c>
      <c r="K56" s="215">
        <f t="shared" si="31"/>
        <v>1.5946910410502026E-3</v>
      </c>
      <c r="L56" s="52">
        <f t="shared" si="44"/>
        <v>-0.8506995356793744</v>
      </c>
      <c r="N56" s="27">
        <f t="shared" ref="N56:N57" si="50">(H56/B56)*10</f>
        <v>8.4327666151468321</v>
      </c>
      <c r="O56" s="152">
        <f t="shared" ref="O56:O57" si="51">(I56/C56)*10</f>
        <v>10.861111111111112</v>
      </c>
      <c r="P56" s="52">
        <f t="shared" ref="P56:P57" si="52">(O56-N56)/N56</f>
        <v>0.28796533887259701</v>
      </c>
    </row>
    <row r="57" spans="1:16" ht="20.100000000000001" customHeight="1" x14ac:dyDescent="0.25">
      <c r="A57" s="38" t="s">
        <v>191</v>
      </c>
      <c r="B57" s="19">
        <v>14.259999999999998</v>
      </c>
      <c r="C57" s="140">
        <v>17.899999999999999</v>
      </c>
      <c r="D57" s="247">
        <f t="shared" si="48"/>
        <v>1.1114150745606753E-3</v>
      </c>
      <c r="E57" s="215">
        <f t="shared" si="49"/>
        <v>1.4565860065212741E-3</v>
      </c>
      <c r="F57" s="52">
        <f t="shared" si="36"/>
        <v>0.25525946704067326</v>
      </c>
      <c r="H57" s="19">
        <v>15.029000000000002</v>
      </c>
      <c r="I57" s="140">
        <v>8.8559999999999999</v>
      </c>
      <c r="J57" s="247">
        <f t="shared" si="30"/>
        <v>2.3415427290650135E-3</v>
      </c>
      <c r="K57" s="215">
        <f t="shared" si="31"/>
        <v>1.4447656122292167E-3</v>
      </c>
      <c r="L57" s="52">
        <f t="shared" si="44"/>
        <v>-0.41073923747421659</v>
      </c>
      <c r="N57" s="27">
        <f t="shared" si="50"/>
        <v>10.53927068723703</v>
      </c>
      <c r="O57" s="152">
        <f t="shared" si="51"/>
        <v>4.9474860335195538</v>
      </c>
      <c r="P57" s="52">
        <f t="shared" si="52"/>
        <v>-0.53056656571968319</v>
      </c>
    </row>
    <row r="58" spans="1:16" ht="20.100000000000001" customHeight="1" x14ac:dyDescent="0.25">
      <c r="A58" s="38" t="s">
        <v>192</v>
      </c>
      <c r="B58" s="19">
        <v>2.34</v>
      </c>
      <c r="C58" s="140">
        <v>3.02</v>
      </c>
      <c r="D58" s="247">
        <f>B58/$B$62</f>
        <v>1.8237806973856805E-4</v>
      </c>
      <c r="E58" s="215">
        <f>C58/$C$62</f>
        <v>2.4574803015051669E-4</v>
      </c>
      <c r="F58" s="52">
        <f t="shared" si="36"/>
        <v>0.29059829059829068</v>
      </c>
      <c r="H58" s="19">
        <v>1.585</v>
      </c>
      <c r="I58" s="140">
        <v>6.976</v>
      </c>
      <c r="J58" s="247">
        <f t="shared" si="30"/>
        <v>2.4694558690319026E-4</v>
      </c>
      <c r="K58" s="215">
        <f t="shared" si="31"/>
        <v>1.1380628851525537E-3</v>
      </c>
      <c r="L58" s="52">
        <f t="shared" si="44"/>
        <v>3.4012618296529968</v>
      </c>
      <c r="N58" s="27">
        <f t="shared" si="45"/>
        <v>6.7735042735042743</v>
      </c>
      <c r="O58" s="152">
        <f t="shared" si="46"/>
        <v>23.099337748344372</v>
      </c>
      <c r="P58" s="52">
        <f t="shared" si="47"/>
        <v>2.4102492322476858</v>
      </c>
    </row>
    <row r="59" spans="1:16" ht="20.100000000000001" customHeight="1" x14ac:dyDescent="0.25">
      <c r="A59" s="38" t="s">
        <v>193</v>
      </c>
      <c r="B59" s="19">
        <v>3.7</v>
      </c>
      <c r="C59" s="140">
        <v>3.7399999999999998</v>
      </c>
      <c r="D59" s="247">
        <f>B59/$B$62</f>
        <v>2.883755803558555E-4</v>
      </c>
      <c r="E59" s="215">
        <f>C59/$C$62</f>
        <v>3.0433696449103716E-4</v>
      </c>
      <c r="F59" s="52">
        <f t="shared" si="36"/>
        <v>1.08108108108107E-2</v>
      </c>
      <c r="H59" s="19">
        <v>3.0399999999999996</v>
      </c>
      <c r="I59" s="140">
        <v>4.0650000000000004</v>
      </c>
      <c r="J59" s="247">
        <f t="shared" si="30"/>
        <v>4.7363696163135537E-4</v>
      </c>
      <c r="K59" s="215">
        <f t="shared" si="31"/>
        <v>6.6316307742906124E-4</v>
      </c>
      <c r="L59" s="52">
        <f t="shared" si="44"/>
        <v>0.33717105263157926</v>
      </c>
      <c r="N59" s="27">
        <f t="shared" si="45"/>
        <v>8.216216216216214</v>
      </c>
      <c r="O59" s="152">
        <f t="shared" si="46"/>
        <v>10.868983957219253</v>
      </c>
      <c r="P59" s="52">
        <f t="shared" si="47"/>
        <v>0.3228697579510279</v>
      </c>
    </row>
    <row r="60" spans="1:16" ht="20.100000000000001" customHeight="1" x14ac:dyDescent="0.25">
      <c r="A60" s="38" t="s">
        <v>215</v>
      </c>
      <c r="B60" s="19">
        <v>4.29</v>
      </c>
      <c r="C60" s="140">
        <v>4.1899999999999995</v>
      </c>
      <c r="D60" s="247">
        <f>B60/$B$62</f>
        <v>3.3435979452070812E-4</v>
      </c>
      <c r="E60" s="215">
        <f>C60/$C$62</f>
        <v>3.409550484538625E-4</v>
      </c>
      <c r="F60" s="52">
        <f t="shared" si="36"/>
        <v>-2.3310023310023433E-2</v>
      </c>
      <c r="H60" s="19">
        <v>11.351000000000001</v>
      </c>
      <c r="I60" s="140">
        <v>3.8419999999999996</v>
      </c>
      <c r="J60" s="247">
        <f t="shared" si="30"/>
        <v>1.7685043261439198E-3</v>
      </c>
      <c r="K60" s="215">
        <f t="shared" si="31"/>
        <v>6.2678291352581867E-4</v>
      </c>
      <c r="L60" s="52">
        <f t="shared" si="37"/>
        <v>-0.66152761871200783</v>
      </c>
      <c r="N60" s="27">
        <f t="shared" ref="N60:N61" si="53">(H60/B60)*10</f>
        <v>26.459207459207459</v>
      </c>
      <c r="O60" s="152">
        <f t="shared" ref="O60:O61" si="54">(I60/C60)*10</f>
        <v>9.1694510739856803</v>
      </c>
      <c r="P60" s="52">
        <f t="shared" ref="P60:P61" si="55">(O60-N60)/N60</f>
        <v>-0.65344951891993153</v>
      </c>
    </row>
    <row r="61" spans="1:16" ht="20.100000000000001" customHeight="1" thickBot="1" x14ac:dyDescent="0.3">
      <c r="A61" s="8" t="s">
        <v>17</v>
      </c>
      <c r="B61" s="19">
        <f>B62-SUM(B39:B60)</f>
        <v>10.579999999999927</v>
      </c>
      <c r="C61" s="140">
        <f>C62-SUM(C39:C60)</f>
        <v>5.3599999999969441</v>
      </c>
      <c r="D61" s="247">
        <f>B61/$B$62</f>
        <v>8.2459828112565678E-4</v>
      </c>
      <c r="E61" s="215">
        <f>C61/$C$62</f>
        <v>4.3616206675695974E-4</v>
      </c>
      <c r="F61" s="52">
        <f t="shared" si="36"/>
        <v>-0.49338374291143849</v>
      </c>
      <c r="H61" s="19">
        <f>H62-SUM(H39:H60)</f>
        <v>12.820999999999003</v>
      </c>
      <c r="I61" s="140">
        <f>I62-SUM(I39:I60)</f>
        <v>5.0900000000001455</v>
      </c>
      <c r="J61" s="247">
        <f t="shared" si="30"/>
        <v>1.9975327253536632E-3</v>
      </c>
      <c r="K61" s="215">
        <f t="shared" si="31"/>
        <v>8.3038131958524427E-4</v>
      </c>
      <c r="L61" s="52">
        <f t="shared" si="37"/>
        <v>-0.60299508618668274</v>
      </c>
      <c r="N61" s="27">
        <f t="shared" si="53"/>
        <v>12.118147448014264</v>
      </c>
      <c r="O61" s="152">
        <f t="shared" si="54"/>
        <v>9.4962686567221031</v>
      </c>
      <c r="P61" s="52">
        <f t="shared" si="55"/>
        <v>-0.21635970370386889</v>
      </c>
    </row>
    <row r="62" spans="1:16" ht="26.25" customHeight="1" thickBot="1" x14ac:dyDescent="0.3">
      <c r="A62" s="12" t="s">
        <v>18</v>
      </c>
      <c r="B62" s="17">
        <v>12830.49</v>
      </c>
      <c r="C62" s="145">
        <v>12289.009999999997</v>
      </c>
      <c r="D62" s="253">
        <f>SUM(D39:D61)</f>
        <v>0.99999999999999989</v>
      </c>
      <c r="E62" s="254">
        <f>SUM(E39:E61)</f>
        <v>1</v>
      </c>
      <c r="F62" s="57">
        <f t="shared" si="34"/>
        <v>-4.2202597094889063E-2</v>
      </c>
      <c r="G62" s="1"/>
      <c r="H62" s="17">
        <v>6418.4179999999978</v>
      </c>
      <c r="I62" s="145">
        <v>6129.713999999999</v>
      </c>
      <c r="J62" s="253">
        <f>SUM(J39:J61)</f>
        <v>1.0000000000000002</v>
      </c>
      <c r="K62" s="254">
        <f>SUM(K39:K61)</f>
        <v>1.0000000000000002</v>
      </c>
      <c r="L62" s="57">
        <f t="shared" si="35"/>
        <v>-4.4980554398295486E-2</v>
      </c>
      <c r="M62" s="1"/>
      <c r="N62" s="29">
        <f t="shared" si="32"/>
        <v>5.0024730154499153</v>
      </c>
      <c r="O62" s="146">
        <f t="shared" si="33"/>
        <v>4.9879640426690202</v>
      </c>
      <c r="P62" s="57">
        <f t="shared" si="8"/>
        <v>-2.9003600291465479E-3</v>
      </c>
    </row>
    <row r="64" spans="1:16" ht="15.75" thickBot="1" x14ac:dyDescent="0.3"/>
    <row r="65" spans="1:16" x14ac:dyDescent="0.25">
      <c r="A65" s="373" t="s">
        <v>15</v>
      </c>
      <c r="B65" s="367" t="s">
        <v>1</v>
      </c>
      <c r="C65" s="359"/>
      <c r="D65" s="367" t="s">
        <v>104</v>
      </c>
      <c r="E65" s="359"/>
      <c r="F65" s="130" t="s">
        <v>0</v>
      </c>
      <c r="H65" s="376" t="s">
        <v>19</v>
      </c>
      <c r="I65" s="377"/>
      <c r="J65" s="367" t="s">
        <v>104</v>
      </c>
      <c r="K65" s="360"/>
      <c r="L65" s="130" t="s">
        <v>0</v>
      </c>
      <c r="N65" s="358" t="s">
        <v>22</v>
      </c>
      <c r="O65" s="359"/>
      <c r="P65" s="130" t="s">
        <v>0</v>
      </c>
    </row>
    <row r="66" spans="1:16" x14ac:dyDescent="0.25">
      <c r="A66" s="374"/>
      <c r="B66" s="368" t="str">
        <f>B5</f>
        <v>jan-nov</v>
      </c>
      <c r="C66" s="362"/>
      <c r="D66" s="368" t="str">
        <f>B5</f>
        <v>jan-nov</v>
      </c>
      <c r="E66" s="362"/>
      <c r="F66" s="131" t="str">
        <f>F37</f>
        <v>2024/2023</v>
      </c>
      <c r="H66" s="356" t="str">
        <f>B5</f>
        <v>jan-nov</v>
      </c>
      <c r="I66" s="362"/>
      <c r="J66" s="368" t="str">
        <f>B5</f>
        <v>jan-nov</v>
      </c>
      <c r="K66" s="357"/>
      <c r="L66" s="131" t="str">
        <f>L37</f>
        <v>2024/2023</v>
      </c>
      <c r="N66" s="356" t="str">
        <f>B5</f>
        <v>jan-nov</v>
      </c>
      <c r="O66" s="357"/>
      <c r="P66" s="131" t="str">
        <f>P37</f>
        <v>2024/2023</v>
      </c>
    </row>
    <row r="67" spans="1:16" ht="19.5" customHeight="1" thickBot="1" x14ac:dyDescent="0.3">
      <c r="A67" s="375"/>
      <c r="B67" s="99">
        <f>B6</f>
        <v>2023</v>
      </c>
      <c r="C67" s="134">
        <f>C6</f>
        <v>2024</v>
      </c>
      <c r="D67" s="99">
        <f>B6</f>
        <v>2023</v>
      </c>
      <c r="E67" s="134">
        <f>C6</f>
        <v>2024</v>
      </c>
      <c r="F67" s="132" t="s">
        <v>1</v>
      </c>
      <c r="H67" s="25">
        <f>B6</f>
        <v>2023</v>
      </c>
      <c r="I67" s="134">
        <f>C6</f>
        <v>2024</v>
      </c>
      <c r="J67" s="99">
        <f>B6</f>
        <v>2023</v>
      </c>
      <c r="K67" s="134">
        <f>C6</f>
        <v>2024</v>
      </c>
      <c r="L67" s="259">
        <v>1000</v>
      </c>
      <c r="N67" s="25">
        <f>B6</f>
        <v>2023</v>
      </c>
      <c r="O67" s="134">
        <f>C6</f>
        <v>2024</v>
      </c>
      <c r="P67" s="132" t="s">
        <v>23</v>
      </c>
    </row>
    <row r="68" spans="1:16" ht="20.100000000000001" customHeight="1" x14ac:dyDescent="0.25">
      <c r="A68" s="38" t="s">
        <v>161</v>
      </c>
      <c r="B68" s="39">
        <v>1937.2299999999998</v>
      </c>
      <c r="C68" s="147">
        <v>1853.7900000000002</v>
      </c>
      <c r="D68" s="247">
        <f t="shared" ref="D68:D78" si="56">B68/$B$95</f>
        <v>0.22021509629998445</v>
      </c>
      <c r="E68" s="246">
        <f t="shared" ref="E68:E78" si="57">C68/$C$95</f>
        <v>0.18649010806384445</v>
      </c>
      <c r="F68" s="61">
        <f t="shared" ref="F68:F94" si="58">(C68-B68)/B68</f>
        <v>-4.3071808716569335E-2</v>
      </c>
      <c r="H68" s="19">
        <v>3095.3709999999992</v>
      </c>
      <c r="I68" s="147">
        <v>2410.9169999999995</v>
      </c>
      <c r="J68" s="245">
        <f t="shared" ref="J68:J78" si="59">H68/$H$95</f>
        <v>0.34466098387525085</v>
      </c>
      <c r="K68" s="246">
        <f t="shared" ref="K68:K78" si="60">I68/$I$95</f>
        <v>0.29185602855372678</v>
      </c>
      <c r="L68" s="61">
        <f t="shared" ref="L68:L83" si="61">(I68-H68)/H68</f>
        <v>-0.22112179767788737</v>
      </c>
      <c r="N68" s="41">
        <f t="shared" ref="N68:N69" si="62">(H68/B68)*10</f>
        <v>15.978335045399872</v>
      </c>
      <c r="O68" s="149">
        <f t="shared" ref="O68:O69" si="63">(I68/C68)*10</f>
        <v>13.005340410726129</v>
      </c>
      <c r="P68" s="61">
        <f t="shared" si="8"/>
        <v>-0.18606410656845387</v>
      </c>
    </row>
    <row r="69" spans="1:16" ht="20.100000000000001" customHeight="1" x14ac:dyDescent="0.25">
      <c r="A69" s="38" t="s">
        <v>164</v>
      </c>
      <c r="B69" s="19">
        <v>2135.1799999999994</v>
      </c>
      <c r="C69" s="140">
        <v>2130.4299999999998</v>
      </c>
      <c r="D69" s="247">
        <f t="shared" si="56"/>
        <v>0.24271711119371511</v>
      </c>
      <c r="E69" s="215">
        <f t="shared" si="57"/>
        <v>0.21431991807187223</v>
      </c>
      <c r="F69" s="52">
        <f t="shared" si="58"/>
        <v>-2.2246367987708514E-3</v>
      </c>
      <c r="H69" s="19">
        <v>1999.4850000000004</v>
      </c>
      <c r="I69" s="140">
        <v>1623.4749999999995</v>
      </c>
      <c r="J69" s="214">
        <f t="shared" si="59"/>
        <v>0.22263711436974959</v>
      </c>
      <c r="K69" s="215">
        <f t="shared" si="60"/>
        <v>0.19653143013893115</v>
      </c>
      <c r="L69" s="52">
        <f t="shared" si="61"/>
        <v>-0.18805342375661774</v>
      </c>
      <c r="N69" s="40">
        <f t="shared" si="62"/>
        <v>9.364479809664763</v>
      </c>
      <c r="O69" s="143">
        <f t="shared" si="63"/>
        <v>7.6204099641856313</v>
      </c>
      <c r="P69" s="52">
        <f t="shared" si="8"/>
        <v>-0.18624311023439188</v>
      </c>
    </row>
    <row r="70" spans="1:16" ht="20.100000000000001" customHeight="1" x14ac:dyDescent="0.25">
      <c r="A70" s="38" t="s">
        <v>183</v>
      </c>
      <c r="B70" s="19">
        <v>1530.87</v>
      </c>
      <c r="C70" s="140">
        <v>1970.25</v>
      </c>
      <c r="D70" s="247">
        <f t="shared" si="56"/>
        <v>0.17402202344210921</v>
      </c>
      <c r="E70" s="215">
        <f t="shared" si="57"/>
        <v>0.1982059108166456</v>
      </c>
      <c r="F70" s="52">
        <f t="shared" si="58"/>
        <v>0.28701326696584306</v>
      </c>
      <c r="H70" s="19">
        <v>1052.6670000000001</v>
      </c>
      <c r="I70" s="140">
        <v>1149.0120000000002</v>
      </c>
      <c r="J70" s="214">
        <f t="shared" si="59"/>
        <v>0.11721155361118547</v>
      </c>
      <c r="K70" s="215">
        <f t="shared" si="60"/>
        <v>0.1390948253633679</v>
      </c>
      <c r="L70" s="52">
        <f t="shared" si="61"/>
        <v>9.152467019484796E-2</v>
      </c>
      <c r="N70" s="40">
        <f t="shared" ref="N70:N83" si="64">(H70/B70)*10</f>
        <v>6.8762664367320561</v>
      </c>
      <c r="O70" s="143">
        <f t="shared" ref="O70:O83" si="65">(I70/C70)*10</f>
        <v>5.8318081461743443</v>
      </c>
      <c r="P70" s="52">
        <f t="shared" ref="P70:P83" si="66">(O70-N70)/N70</f>
        <v>-0.1518932258032297</v>
      </c>
    </row>
    <row r="71" spans="1:16" ht="20.100000000000001" customHeight="1" x14ac:dyDescent="0.25">
      <c r="A71" s="38" t="s">
        <v>176</v>
      </c>
      <c r="B71" s="19">
        <v>246.39000000000001</v>
      </c>
      <c r="C71" s="140">
        <v>210.76</v>
      </c>
      <c r="D71" s="247">
        <f t="shared" si="56"/>
        <v>2.8008443797253386E-2</v>
      </c>
      <c r="E71" s="215">
        <f t="shared" si="57"/>
        <v>2.1202323443073837E-2</v>
      </c>
      <c r="F71" s="52">
        <f t="shared" si="58"/>
        <v>-0.14460814156418694</v>
      </c>
      <c r="H71" s="19">
        <v>594.09300000000007</v>
      </c>
      <c r="I71" s="140">
        <v>529.47299999999996</v>
      </c>
      <c r="J71" s="214">
        <f t="shared" si="59"/>
        <v>6.6150609375548022E-2</v>
      </c>
      <c r="K71" s="215">
        <f t="shared" si="60"/>
        <v>6.4095896709188818E-2</v>
      </c>
      <c r="L71" s="52">
        <f t="shared" si="61"/>
        <v>-0.10877084900848875</v>
      </c>
      <c r="N71" s="40">
        <f t="shared" si="64"/>
        <v>24.11189577499087</v>
      </c>
      <c r="O71" s="143">
        <f t="shared" si="65"/>
        <v>25.122081988992218</v>
      </c>
      <c r="P71" s="52">
        <f t="shared" si="66"/>
        <v>4.1895760641480699E-2</v>
      </c>
    </row>
    <row r="72" spans="1:16" ht="20.100000000000001" customHeight="1" x14ac:dyDescent="0.25">
      <c r="A72" s="38" t="s">
        <v>185</v>
      </c>
      <c r="B72" s="19">
        <v>566.15</v>
      </c>
      <c r="C72" s="140">
        <v>1060.9299999999998</v>
      </c>
      <c r="D72" s="247">
        <f t="shared" si="56"/>
        <v>6.4357240374264393E-2</v>
      </c>
      <c r="E72" s="215">
        <f t="shared" si="57"/>
        <v>0.10672889073097515</v>
      </c>
      <c r="F72" s="52">
        <f t="shared" si="58"/>
        <v>0.87393800229621099</v>
      </c>
      <c r="H72" s="19">
        <v>325.74399999999997</v>
      </c>
      <c r="I72" s="140">
        <v>455.59100000000007</v>
      </c>
      <c r="J72" s="214">
        <f t="shared" si="59"/>
        <v>3.6270691794767003E-2</v>
      </c>
      <c r="K72" s="215">
        <f t="shared" si="60"/>
        <v>5.5152035472320685E-2</v>
      </c>
      <c r="L72" s="52">
        <f t="shared" si="61"/>
        <v>0.39861670514268904</v>
      </c>
      <c r="N72" s="40">
        <f t="shared" si="64"/>
        <v>5.7536695222114274</v>
      </c>
      <c r="O72" s="143">
        <f t="shared" si="65"/>
        <v>4.294260695804625</v>
      </c>
      <c r="P72" s="52">
        <f t="shared" si="66"/>
        <v>-0.25364835793451646</v>
      </c>
    </row>
    <row r="73" spans="1:16" ht="20.100000000000001" customHeight="1" x14ac:dyDescent="0.25">
      <c r="A73" s="38" t="s">
        <v>166</v>
      </c>
      <c r="B73" s="19">
        <v>239.66</v>
      </c>
      <c r="C73" s="140">
        <v>403.63999999999993</v>
      </c>
      <c r="D73" s="247">
        <f t="shared" si="56"/>
        <v>2.7243409393440263E-2</v>
      </c>
      <c r="E73" s="215">
        <f t="shared" si="57"/>
        <v>4.0605930131724817E-2</v>
      </c>
      <c r="F73" s="52">
        <f t="shared" si="58"/>
        <v>0.68421931069014408</v>
      </c>
      <c r="H73" s="19">
        <v>213.59099999999998</v>
      </c>
      <c r="I73" s="140">
        <v>324.15100000000001</v>
      </c>
      <c r="J73" s="214">
        <f t="shared" si="59"/>
        <v>2.3782766009922143E-2</v>
      </c>
      <c r="K73" s="215">
        <f t="shared" si="60"/>
        <v>3.9240431550202313E-2</v>
      </c>
      <c r="L73" s="52">
        <f t="shared" si="61"/>
        <v>0.5176248062886547</v>
      </c>
      <c r="N73" s="40">
        <f t="shared" si="64"/>
        <v>8.9122506884753392</v>
      </c>
      <c r="O73" s="143">
        <f t="shared" si="65"/>
        <v>8.0306956694083844</v>
      </c>
      <c r="P73" s="52">
        <f t="shared" si="66"/>
        <v>-9.8914971075366662E-2</v>
      </c>
    </row>
    <row r="74" spans="1:16" ht="20.100000000000001" customHeight="1" x14ac:dyDescent="0.25">
      <c r="A74" s="38" t="s">
        <v>172</v>
      </c>
      <c r="B74" s="19">
        <v>790.20999999999992</v>
      </c>
      <c r="C74" s="140">
        <v>595.30000000000007</v>
      </c>
      <c r="D74" s="247">
        <f t="shared" si="56"/>
        <v>8.9827315934200236E-2</v>
      </c>
      <c r="E74" s="215">
        <f t="shared" si="57"/>
        <v>5.988680558769148E-2</v>
      </c>
      <c r="F74" s="52">
        <f t="shared" si="58"/>
        <v>-0.24665595221523376</v>
      </c>
      <c r="H74" s="19">
        <v>365.476</v>
      </c>
      <c r="I74" s="140">
        <v>305.60499999999996</v>
      </c>
      <c r="J74" s="214">
        <f t="shared" si="59"/>
        <v>4.069473990122386E-2</v>
      </c>
      <c r="K74" s="215">
        <f t="shared" si="60"/>
        <v>3.6995326511099998E-2</v>
      </c>
      <c r="L74" s="52">
        <f t="shared" si="61"/>
        <v>-0.16381650231478959</v>
      </c>
      <c r="N74" s="40">
        <f t="shared" ref="N74" si="67">(H74/B74)*10</f>
        <v>4.6250490375976012</v>
      </c>
      <c r="O74" s="143">
        <f t="shared" ref="O74" si="68">(I74/C74)*10</f>
        <v>5.1336301024693416</v>
      </c>
      <c r="P74" s="52">
        <f t="shared" ref="P74" si="69">(O74-N74)/N74</f>
        <v>0.10996230758580533</v>
      </c>
    </row>
    <row r="75" spans="1:16" ht="20.100000000000001" customHeight="1" x14ac:dyDescent="0.25">
      <c r="A75" s="38" t="s">
        <v>171</v>
      </c>
      <c r="B75" s="19">
        <v>203.4</v>
      </c>
      <c r="C75" s="140">
        <v>494.83</v>
      </c>
      <c r="D75" s="247">
        <f t="shared" si="56"/>
        <v>2.3121544982999873E-2</v>
      </c>
      <c r="E75" s="215">
        <f t="shared" si="57"/>
        <v>4.9779586778023473E-2</v>
      </c>
      <c r="F75" s="52">
        <f t="shared" si="58"/>
        <v>1.4327925270403143</v>
      </c>
      <c r="H75" s="19">
        <v>123.304</v>
      </c>
      <c r="I75" s="140">
        <v>303.87299999999993</v>
      </c>
      <c r="J75" s="214">
        <f t="shared" si="59"/>
        <v>1.3729558736498448E-2</v>
      </c>
      <c r="K75" s="215">
        <f t="shared" si="60"/>
        <v>3.6785657475851143E-2</v>
      </c>
      <c r="L75" s="52">
        <f t="shared" si="61"/>
        <v>1.4644212677609805</v>
      </c>
      <c r="N75" s="40">
        <f t="shared" si="64"/>
        <v>6.0621435594886917</v>
      </c>
      <c r="O75" s="143">
        <f t="shared" si="65"/>
        <v>6.1409575005557446</v>
      </c>
      <c r="P75" s="52">
        <f t="shared" si="66"/>
        <v>1.3001002086743801E-2</v>
      </c>
    </row>
    <row r="76" spans="1:16" ht="20.100000000000001" customHeight="1" x14ac:dyDescent="0.25">
      <c r="A76" s="38" t="s">
        <v>184</v>
      </c>
      <c r="B76" s="19">
        <v>209.18</v>
      </c>
      <c r="C76" s="140">
        <v>332.89</v>
      </c>
      <c r="D76" s="247">
        <f t="shared" si="56"/>
        <v>2.3778587903362406E-2</v>
      </c>
      <c r="E76" s="215">
        <f t="shared" si="57"/>
        <v>3.348852462974402E-2</v>
      </c>
      <c r="F76" s="52">
        <f t="shared" si="58"/>
        <v>0.59140453198202492</v>
      </c>
      <c r="H76" s="19">
        <v>236.32500000000002</v>
      </c>
      <c r="I76" s="140">
        <v>297.31099999999998</v>
      </c>
      <c r="J76" s="214">
        <f t="shared" si="59"/>
        <v>2.6314133916198957E-2</v>
      </c>
      <c r="K76" s="215">
        <f t="shared" si="60"/>
        <v>3.5991287839994932E-2</v>
      </c>
      <c r="L76" s="52">
        <f t="shared" si="61"/>
        <v>0.25805987517190293</v>
      </c>
      <c r="N76" s="40">
        <f t="shared" si="64"/>
        <v>11.297686203269912</v>
      </c>
      <c r="O76" s="143">
        <f t="shared" si="65"/>
        <v>8.9312085073147287</v>
      </c>
      <c r="P76" s="52">
        <f t="shared" si="66"/>
        <v>-0.20946569530938544</v>
      </c>
    </row>
    <row r="77" spans="1:16" ht="20.100000000000001" customHeight="1" x14ac:dyDescent="0.25">
      <c r="A77" s="38" t="s">
        <v>177</v>
      </c>
      <c r="B77" s="19">
        <v>183.79000000000005</v>
      </c>
      <c r="C77" s="140">
        <v>165.07999999999998</v>
      </c>
      <c r="D77" s="247">
        <f t="shared" si="56"/>
        <v>2.0892373414088238E-2</v>
      </c>
      <c r="E77" s="215">
        <f t="shared" si="57"/>
        <v>1.6606944173385031E-2</v>
      </c>
      <c r="F77" s="52">
        <f t="shared" si="58"/>
        <v>-0.10180096849665411</v>
      </c>
      <c r="H77" s="19">
        <v>291.62100000000004</v>
      </c>
      <c r="I77" s="140">
        <v>160.197</v>
      </c>
      <c r="J77" s="214">
        <f t="shared" si="59"/>
        <v>3.2471190296311674E-2</v>
      </c>
      <c r="K77" s="215">
        <f t="shared" si="60"/>
        <v>1.9392812032194132E-2</v>
      </c>
      <c r="L77" s="52">
        <f t="shared" si="61"/>
        <v>-0.45066713302539946</v>
      </c>
      <c r="N77" s="40">
        <f t="shared" si="64"/>
        <v>15.867076554763585</v>
      </c>
      <c r="O77" s="143">
        <f t="shared" si="65"/>
        <v>9.7042040222922239</v>
      </c>
      <c r="P77" s="52">
        <f t="shared" si="66"/>
        <v>-0.38840630227003947</v>
      </c>
    </row>
    <row r="78" spans="1:16" ht="20.100000000000001" customHeight="1" x14ac:dyDescent="0.25">
      <c r="A78" s="38" t="s">
        <v>163</v>
      </c>
      <c r="B78" s="19">
        <v>322.55</v>
      </c>
      <c r="C78" s="140">
        <v>239.26</v>
      </c>
      <c r="D78" s="247">
        <f t="shared" si="56"/>
        <v>3.6665950512618534E-2</v>
      </c>
      <c r="E78" s="215">
        <f t="shared" si="57"/>
        <v>2.4069405518076705E-2</v>
      </c>
      <c r="F78" s="52">
        <f t="shared" si="58"/>
        <v>-0.25822353123546743</v>
      </c>
      <c r="H78" s="19">
        <v>170.85399999999998</v>
      </c>
      <c r="I78" s="140">
        <v>134.51100000000002</v>
      </c>
      <c r="J78" s="214">
        <f t="shared" si="59"/>
        <v>1.9024119480030702E-2</v>
      </c>
      <c r="K78" s="215">
        <f t="shared" si="60"/>
        <v>1.628336697480268E-2</v>
      </c>
      <c r="L78" s="52">
        <f t="shared" si="61"/>
        <v>-0.21271377901600175</v>
      </c>
      <c r="N78" s="40">
        <f t="shared" si="64"/>
        <v>5.2969772128352188</v>
      </c>
      <c r="O78" s="143">
        <f t="shared" si="65"/>
        <v>5.621959374738779</v>
      </c>
      <c r="P78" s="52">
        <f t="shared" si="66"/>
        <v>6.1352380583418215E-2</v>
      </c>
    </row>
    <row r="79" spans="1:16" ht="20.100000000000001" customHeight="1" x14ac:dyDescent="0.25">
      <c r="A79" s="38" t="s">
        <v>200</v>
      </c>
      <c r="B79" s="19">
        <v>123.32</v>
      </c>
      <c r="C79" s="140">
        <v>180.73</v>
      </c>
      <c r="D79" s="247">
        <f t="shared" ref="D79:D91" si="70">B79/$B$95</f>
        <v>1.4018431304343874E-2</v>
      </c>
      <c r="E79" s="215">
        <f t="shared" ref="E79:E91" si="71">C79/$C$95</f>
        <v>1.818132433036029E-2</v>
      </c>
      <c r="F79" s="52">
        <f t="shared" si="58"/>
        <v>0.46553681479078818</v>
      </c>
      <c r="H79" s="19">
        <v>91.240999999999985</v>
      </c>
      <c r="I79" s="140">
        <v>125.10699999999999</v>
      </c>
      <c r="J79" s="214">
        <f t="shared" ref="J79:J90" si="72">H79/$H$95</f>
        <v>1.0159432529981629E-2</v>
      </c>
      <c r="K79" s="215">
        <f t="shared" ref="K79:K90" si="73">I79/$I$95</f>
        <v>1.5144956115980391E-2</v>
      </c>
      <c r="L79" s="52">
        <f t="shared" si="61"/>
        <v>0.37117085520763698</v>
      </c>
      <c r="N79" s="40">
        <f t="shared" si="64"/>
        <v>7.398718780408692</v>
      </c>
      <c r="O79" s="143">
        <f t="shared" si="65"/>
        <v>6.9223150556078128</v>
      </c>
      <c r="P79" s="52">
        <f t="shared" si="66"/>
        <v>-6.4390030076878199E-2</v>
      </c>
    </row>
    <row r="80" spans="1:16" ht="20.100000000000001" customHeight="1" x14ac:dyDescent="0.25">
      <c r="A80" s="38" t="s">
        <v>196</v>
      </c>
      <c r="B80" s="19">
        <v>13.66</v>
      </c>
      <c r="C80" s="140">
        <v>25.36</v>
      </c>
      <c r="D80" s="247">
        <f t="shared" si="70"/>
        <v>1.5528038567737378E-3</v>
      </c>
      <c r="E80" s="215">
        <f t="shared" si="71"/>
        <v>2.5512000498972886E-3</v>
      </c>
      <c r="F80" s="52">
        <f t="shared" si="58"/>
        <v>0.85651537335285499</v>
      </c>
      <c r="H80" s="19">
        <v>12.021000000000001</v>
      </c>
      <c r="I80" s="140">
        <v>90.656999999999996</v>
      </c>
      <c r="J80" s="214">
        <f t="shared" si="72"/>
        <v>1.3385050409674289E-3</v>
      </c>
      <c r="K80" s="215">
        <f t="shared" si="73"/>
        <v>1.0974576055747755E-2</v>
      </c>
      <c r="L80" s="52">
        <f t="shared" si="61"/>
        <v>6.5415522835038677</v>
      </c>
      <c r="N80" s="40">
        <f t="shared" si="64"/>
        <v>8.8001464128843345</v>
      </c>
      <c r="O80" s="143">
        <f t="shared" si="65"/>
        <v>35.748028391167196</v>
      </c>
      <c r="P80" s="52">
        <f t="shared" si="66"/>
        <v>3.0622083672185663</v>
      </c>
    </row>
    <row r="81" spans="1:16" ht="20.100000000000001" customHeight="1" x14ac:dyDescent="0.25">
      <c r="A81" s="38" t="s">
        <v>233</v>
      </c>
      <c r="B81" s="19">
        <v>39.119999999999997</v>
      </c>
      <c r="C81" s="140">
        <v>50.45</v>
      </c>
      <c r="D81" s="247">
        <f t="shared" si="70"/>
        <v>4.4469756132495325E-3</v>
      </c>
      <c r="E81" s="215">
        <f t="shared" si="71"/>
        <v>5.0752382696103394E-3</v>
      </c>
      <c r="F81" s="52">
        <f t="shared" si="58"/>
        <v>0.28962167689161572</v>
      </c>
      <c r="H81" s="19">
        <v>41.984999999999999</v>
      </c>
      <c r="I81" s="140">
        <v>69.097999999999985</v>
      </c>
      <c r="J81" s="214">
        <f t="shared" si="72"/>
        <v>4.6749134136109729E-3</v>
      </c>
      <c r="K81" s="215">
        <f t="shared" si="73"/>
        <v>8.3647292134094251E-3</v>
      </c>
      <c r="L81" s="52">
        <f t="shared" si="61"/>
        <v>0.64577825413838241</v>
      </c>
      <c r="N81" s="40">
        <f t="shared" si="64"/>
        <v>10.732361963190185</v>
      </c>
      <c r="O81" s="143">
        <f t="shared" si="65"/>
        <v>13.696333002973237</v>
      </c>
      <c r="P81" s="52">
        <f t="shared" si="66"/>
        <v>0.27617136376399426</v>
      </c>
    </row>
    <row r="82" spans="1:16" ht="20.100000000000001" customHeight="1" x14ac:dyDescent="0.25">
      <c r="A82" s="38" t="s">
        <v>198</v>
      </c>
      <c r="B82" s="19">
        <v>36.42</v>
      </c>
      <c r="C82" s="140">
        <v>44.219999999999992</v>
      </c>
      <c r="D82" s="247">
        <f t="shared" si="70"/>
        <v>4.1400524497583841E-3</v>
      </c>
      <c r="E82" s="215">
        <f t="shared" si="71"/>
        <v>4.4485041879518171E-3</v>
      </c>
      <c r="F82" s="52">
        <f t="shared" si="58"/>
        <v>0.21416803953871472</v>
      </c>
      <c r="H82" s="19">
        <v>43.825000000000003</v>
      </c>
      <c r="I82" s="140">
        <v>60.59</v>
      </c>
      <c r="J82" s="214">
        <f t="shared" si="72"/>
        <v>4.8797923151482885E-3</v>
      </c>
      <c r="K82" s="215">
        <f t="shared" si="73"/>
        <v>7.334784552960682E-3</v>
      </c>
      <c r="L82" s="52">
        <f t="shared" si="61"/>
        <v>0.38254420992584143</v>
      </c>
      <c r="N82" s="40">
        <f t="shared" si="64"/>
        <v>12.033223503569468</v>
      </c>
      <c r="O82" s="143">
        <f t="shared" si="65"/>
        <v>13.701944821347809</v>
      </c>
      <c r="P82" s="52">
        <f t="shared" si="66"/>
        <v>0.13867616746945155</v>
      </c>
    </row>
    <row r="83" spans="1:16" ht="20.100000000000001" customHeight="1" x14ac:dyDescent="0.25">
      <c r="A83" s="38" t="s">
        <v>231</v>
      </c>
      <c r="B83" s="19">
        <v>54.3</v>
      </c>
      <c r="C83" s="140">
        <v>21.330000000000002</v>
      </c>
      <c r="D83" s="247">
        <f t="shared" si="70"/>
        <v>6.1725658435442133E-3</v>
      </c>
      <c r="E83" s="215">
        <f t="shared" si="71"/>
        <v>2.1457845845547778E-3</v>
      </c>
      <c r="F83" s="52">
        <f t="shared" si="58"/>
        <v>-0.60718232044198894</v>
      </c>
      <c r="H83" s="19">
        <v>39.204999999999998</v>
      </c>
      <c r="I83" s="140">
        <v>57.375000000000007</v>
      </c>
      <c r="J83" s="214">
        <f t="shared" si="72"/>
        <v>4.3653681167230719E-3</v>
      </c>
      <c r="K83" s="215">
        <f t="shared" si="73"/>
        <v>6.9455894326806268E-3</v>
      </c>
      <c r="L83" s="52">
        <f t="shared" si="61"/>
        <v>0.46346129320239787</v>
      </c>
      <c r="N83" s="40">
        <f t="shared" si="64"/>
        <v>7.2200736648250459</v>
      </c>
      <c r="O83" s="143">
        <f t="shared" si="65"/>
        <v>26.898734177215189</v>
      </c>
      <c r="P83" s="52">
        <f t="shared" si="66"/>
        <v>2.7255484397979464</v>
      </c>
    </row>
    <row r="84" spans="1:16" ht="20.100000000000001" customHeight="1" x14ac:dyDescent="0.25">
      <c r="A84" s="38" t="s">
        <v>204</v>
      </c>
      <c r="B84" s="19">
        <v>6.75</v>
      </c>
      <c r="C84" s="140">
        <v>22.619999999999997</v>
      </c>
      <c r="D84" s="247">
        <f t="shared" si="70"/>
        <v>7.6730790872787187E-4</v>
      </c>
      <c r="E84" s="215">
        <f t="shared" si="71"/>
        <v>2.275557773212802E-3</v>
      </c>
      <c r="F84" s="52">
        <f t="shared" si="58"/>
        <v>2.3511111111111109</v>
      </c>
      <c r="H84" s="19">
        <v>7.9420000000000002</v>
      </c>
      <c r="I84" s="140">
        <v>41.307000000000009</v>
      </c>
      <c r="J84" s="214">
        <f t="shared" si="72"/>
        <v>8.8431969348334752E-4</v>
      </c>
      <c r="K84" s="215">
        <f t="shared" si="73"/>
        <v>5.0004612234551401E-3</v>
      </c>
      <c r="L84" s="52">
        <f t="shared" ref="L84:L93" si="74">(I84-H84)/H84</f>
        <v>4.2010828506673397</v>
      </c>
      <c r="N84" s="40">
        <f t="shared" ref="N84:N89" si="75">(H84/B84)*10</f>
        <v>11.765925925925927</v>
      </c>
      <c r="O84" s="143">
        <f t="shared" ref="O84:O89" si="76">(I84/C84)*10</f>
        <v>18.261273209549078</v>
      </c>
      <c r="P84" s="52">
        <f t="shared" ref="P84:P89" si="77">(O84-N84)/N84</f>
        <v>0.552047269761474</v>
      </c>
    </row>
    <row r="85" spans="1:16" ht="20.100000000000001" customHeight="1" x14ac:dyDescent="0.25">
      <c r="A85" s="38" t="s">
        <v>168</v>
      </c>
      <c r="B85" s="19">
        <v>29.159999999999997</v>
      </c>
      <c r="C85" s="140">
        <v>28.71</v>
      </c>
      <c r="D85" s="247">
        <f t="shared" si="70"/>
        <v>3.3147701657044062E-3</v>
      </c>
      <c r="E85" s="215">
        <f t="shared" si="71"/>
        <v>2.8882079429239415E-3</v>
      </c>
      <c r="F85" s="52">
        <f t="shared" si="58"/>
        <v>-1.5432098765431954E-2</v>
      </c>
      <c r="H85" s="19">
        <v>17.733000000000001</v>
      </c>
      <c r="I85" s="140">
        <v>26.347999999999999</v>
      </c>
      <c r="J85" s="214">
        <f t="shared" si="72"/>
        <v>1.9745204135658777E-3</v>
      </c>
      <c r="K85" s="215">
        <f t="shared" si="73"/>
        <v>3.1895841459219018E-3</v>
      </c>
      <c r="L85" s="52">
        <f t="shared" si="74"/>
        <v>0.48581740258275519</v>
      </c>
      <c r="N85" s="40">
        <f t="shared" si="75"/>
        <v>6.0812757201646095</v>
      </c>
      <c r="O85" s="143">
        <f t="shared" si="76"/>
        <v>9.177290142807383</v>
      </c>
      <c r="P85" s="52">
        <f t="shared" si="77"/>
        <v>0.5091060766044283</v>
      </c>
    </row>
    <row r="86" spans="1:16" ht="20.100000000000001" customHeight="1" x14ac:dyDescent="0.25">
      <c r="A86" s="38" t="s">
        <v>209</v>
      </c>
      <c r="B86" s="19">
        <v>26.82</v>
      </c>
      <c r="C86" s="140">
        <v>14.179999999999998</v>
      </c>
      <c r="D86" s="247">
        <f t="shared" si="70"/>
        <v>3.0487700906787442E-3</v>
      </c>
      <c r="E86" s="215">
        <f t="shared" si="71"/>
        <v>1.4264990815277424E-3</v>
      </c>
      <c r="F86" s="52">
        <f t="shared" si="58"/>
        <v>-0.47129008202833717</v>
      </c>
      <c r="H86" s="19">
        <v>69.227000000000004</v>
      </c>
      <c r="I86" s="140">
        <v>25.974</v>
      </c>
      <c r="J86" s="214">
        <f t="shared" si="72"/>
        <v>7.7082346286542055E-3</v>
      </c>
      <c r="K86" s="215">
        <f t="shared" si="73"/>
        <v>3.1443091925829471E-3</v>
      </c>
      <c r="L86" s="52">
        <f t="shared" si="74"/>
        <v>-0.62479957242116513</v>
      </c>
      <c r="N86" s="40">
        <f t="shared" si="75"/>
        <v>25.811707680835202</v>
      </c>
      <c r="O86" s="143">
        <f t="shared" si="76"/>
        <v>18.317348377997181</v>
      </c>
      <c r="P86" s="52">
        <f t="shared" si="77"/>
        <v>-0.29034728718869179</v>
      </c>
    </row>
    <row r="87" spans="1:16" ht="20.100000000000001" customHeight="1" x14ac:dyDescent="0.25">
      <c r="A87" s="38" t="s">
        <v>207</v>
      </c>
      <c r="B87" s="19">
        <v>26.32</v>
      </c>
      <c r="C87" s="140">
        <v>16.490000000000002</v>
      </c>
      <c r="D87" s="247">
        <f t="shared" si="70"/>
        <v>2.991932467810013E-3</v>
      </c>
      <c r="E87" s="215">
        <f t="shared" si="71"/>
        <v>1.6588836286595542E-3</v>
      </c>
      <c r="F87" s="52">
        <f t="shared" si="58"/>
        <v>-0.37348024316109418</v>
      </c>
      <c r="H87" s="19">
        <v>18.734999999999999</v>
      </c>
      <c r="I87" s="140">
        <v>16.247</v>
      </c>
      <c r="J87" s="214">
        <f t="shared" si="72"/>
        <v>2.0860903371204375E-3</v>
      </c>
      <c r="K87" s="215">
        <f t="shared" si="73"/>
        <v>1.9667972376952005E-3</v>
      </c>
      <c r="L87" s="52">
        <f t="shared" si="74"/>
        <v>-0.13279957299172671</v>
      </c>
      <c r="N87" s="40">
        <f t="shared" si="75"/>
        <v>7.1181610942249236</v>
      </c>
      <c r="O87" s="143">
        <f t="shared" si="76"/>
        <v>9.8526379624014542</v>
      </c>
      <c r="P87" s="52">
        <f t="shared" si="77"/>
        <v>0.38415495687433299</v>
      </c>
    </row>
    <row r="88" spans="1:16" ht="20.100000000000001" customHeight="1" x14ac:dyDescent="0.25">
      <c r="A88" s="38" t="s">
        <v>203</v>
      </c>
      <c r="B88" s="19">
        <v>9.4899999999999984</v>
      </c>
      <c r="C88" s="140">
        <v>5.4</v>
      </c>
      <c r="D88" s="247">
        <f t="shared" si="70"/>
        <v>1.0787780820485189E-3</v>
      </c>
      <c r="E88" s="215">
        <f t="shared" si="71"/>
        <v>5.4323660368475388E-4</v>
      </c>
      <c r="F88" s="52">
        <f t="shared" si="58"/>
        <v>-0.43097997892518425</v>
      </c>
      <c r="H88" s="19">
        <v>8.9589999999999996</v>
      </c>
      <c r="I88" s="140">
        <v>6.6619999999999999</v>
      </c>
      <c r="J88" s="214">
        <f t="shared" si="72"/>
        <v>9.9755982547435279E-4</v>
      </c>
      <c r="K88" s="215">
        <f t="shared" si="73"/>
        <v>8.064752383532606E-4</v>
      </c>
      <c r="L88" s="52">
        <f t="shared" si="74"/>
        <v>-0.25639022212300477</v>
      </c>
      <c r="N88" s="40">
        <f t="shared" si="75"/>
        <v>9.4404636459430993</v>
      </c>
      <c r="O88" s="143">
        <f t="shared" si="76"/>
        <v>12.337037037037035</v>
      </c>
      <c r="P88" s="52">
        <f t="shared" si="77"/>
        <v>0.30682533186160788</v>
      </c>
    </row>
    <row r="89" spans="1:16" ht="20.100000000000001" customHeight="1" x14ac:dyDescent="0.25">
      <c r="A89" s="38" t="s">
        <v>222</v>
      </c>
      <c r="B89" s="19">
        <v>6.93</v>
      </c>
      <c r="C89" s="140">
        <v>8.69</v>
      </c>
      <c r="D89" s="247">
        <f t="shared" si="70"/>
        <v>7.877694529606151E-4</v>
      </c>
      <c r="E89" s="215">
        <f t="shared" si="71"/>
        <v>8.7420853444824273E-4</v>
      </c>
      <c r="F89" s="52">
        <f t="shared" si="58"/>
        <v>0.25396825396825395</v>
      </c>
      <c r="H89" s="19">
        <v>3.6120000000000001</v>
      </c>
      <c r="I89" s="140">
        <v>5.1360000000000001</v>
      </c>
      <c r="J89" s="214">
        <f t="shared" si="72"/>
        <v>4.0218619149607796E-4</v>
      </c>
      <c r="K89" s="215">
        <f t="shared" si="73"/>
        <v>6.2174374424832585E-4</v>
      </c>
      <c r="L89" s="52">
        <f t="shared" si="74"/>
        <v>0.42192691029900331</v>
      </c>
      <c r="N89" s="40">
        <f t="shared" si="75"/>
        <v>5.2121212121212128</v>
      </c>
      <c r="O89" s="143">
        <f t="shared" si="76"/>
        <v>5.9102416570771013</v>
      </c>
      <c r="P89" s="52">
        <f t="shared" si="77"/>
        <v>0.13394171327642043</v>
      </c>
    </row>
    <row r="90" spans="1:16" ht="20.100000000000001" customHeight="1" x14ac:dyDescent="0.25">
      <c r="A90" s="38" t="s">
        <v>235</v>
      </c>
      <c r="B90" s="19"/>
      <c r="C90" s="140">
        <v>3.66</v>
      </c>
      <c r="D90" s="247">
        <f t="shared" si="70"/>
        <v>0</v>
      </c>
      <c r="E90" s="215">
        <f t="shared" si="71"/>
        <v>3.6819369805299985E-4</v>
      </c>
      <c r="F90" s="52"/>
      <c r="H90" s="19"/>
      <c r="I90" s="140">
        <v>5.1289999999999996</v>
      </c>
      <c r="J90" s="214">
        <f t="shared" si="72"/>
        <v>0</v>
      </c>
      <c r="K90" s="215">
        <f t="shared" si="73"/>
        <v>6.2089635207353245E-4</v>
      </c>
      <c r="L90" s="52"/>
      <c r="N90" s="40"/>
      <c r="O90" s="143">
        <f t="shared" ref="O90:O93" si="78">(I90/C90)*10</f>
        <v>14.013661202185791</v>
      </c>
      <c r="P90" s="52"/>
    </row>
    <row r="91" spans="1:16" ht="20.100000000000001" customHeight="1" x14ac:dyDescent="0.25">
      <c r="A91" s="38" t="s">
        <v>236</v>
      </c>
      <c r="B91" s="19"/>
      <c r="C91" s="140">
        <v>9</v>
      </c>
      <c r="D91" s="247">
        <f t="shared" si="70"/>
        <v>0</v>
      </c>
      <c r="E91" s="215">
        <f t="shared" si="71"/>
        <v>9.0539433947458973E-4</v>
      </c>
      <c r="F91" s="52"/>
      <c r="H91" s="19"/>
      <c r="I91" s="140">
        <v>3.9910000000000001</v>
      </c>
      <c r="J91" s="214">
        <f>H91/$H$95</f>
        <v>0</v>
      </c>
      <c r="K91" s="215">
        <f>I91/$I$95</f>
        <v>4.8313459565713947E-4</v>
      </c>
      <c r="L91" s="52"/>
      <c r="N91" s="40"/>
      <c r="O91" s="143">
        <f t="shared" si="78"/>
        <v>4.4344444444444449</v>
      </c>
      <c r="P91" s="52"/>
    </row>
    <row r="92" spans="1:16" ht="20.100000000000001" customHeight="1" x14ac:dyDescent="0.25">
      <c r="A92" s="38" t="s">
        <v>237</v>
      </c>
      <c r="B92" s="19"/>
      <c r="C92" s="140">
        <v>0.16999999999999998</v>
      </c>
      <c r="D92" s="247">
        <f>B92/$B$95</f>
        <v>0</v>
      </c>
      <c r="E92" s="215">
        <f>C92/$C$95</f>
        <v>1.7101893078964471E-5</v>
      </c>
      <c r="F92" s="52"/>
      <c r="H92" s="19"/>
      <c r="I92" s="140">
        <v>3.2</v>
      </c>
      <c r="J92" s="214">
        <f>H92/$H$95</f>
        <v>0</v>
      </c>
      <c r="K92" s="215">
        <f>I92/$I$95</f>
        <v>3.8737927990549899E-4</v>
      </c>
      <c r="L92" s="52"/>
      <c r="N92" s="40"/>
      <c r="O92" s="143">
        <f t="shared" si="78"/>
        <v>188.2352941176471</v>
      </c>
      <c r="P92" s="52"/>
    </row>
    <row r="93" spans="1:16" ht="20.100000000000001" customHeight="1" x14ac:dyDescent="0.25">
      <c r="A93" s="38" t="s">
        <v>230</v>
      </c>
      <c r="B93" s="19">
        <v>1.89</v>
      </c>
      <c r="C93" s="140">
        <v>2.64</v>
      </c>
      <c r="D93" s="247">
        <f>B93/$B$95</f>
        <v>2.1484621444380411E-4</v>
      </c>
      <c r="E93" s="215">
        <f>C93/$C$95</f>
        <v>2.6558233957921299E-4</v>
      </c>
      <c r="F93" s="52">
        <f t="shared" si="58"/>
        <v>0.39682539682539697</v>
      </c>
      <c r="H93" s="19">
        <v>2.903</v>
      </c>
      <c r="I93" s="140">
        <v>2.6989999999999998</v>
      </c>
      <c r="J93" s="214">
        <f>H93/$H$95</f>
        <v>3.232410060667537E-4</v>
      </c>
      <c r="K93" s="215">
        <f>I93/$I$95</f>
        <v>3.2673021139529424E-4</v>
      </c>
      <c r="L93" s="52">
        <f t="shared" si="74"/>
        <v>-7.0272132276954932E-2</v>
      </c>
      <c r="N93" s="40">
        <f t="shared" ref="N93" si="79">(H93/B93)*10</f>
        <v>15.359788359788361</v>
      </c>
      <c r="O93" s="143">
        <f t="shared" si="78"/>
        <v>10.223484848484848</v>
      </c>
      <c r="P93" s="52">
        <f t="shared" ref="P93" si="80">(O93-N93)/N93</f>
        <v>-0.33439936742554732</v>
      </c>
    </row>
    <row r="94" spans="1:16" ht="20.100000000000001" customHeight="1" thickBot="1" x14ac:dyDescent="0.3">
      <c r="A94" s="8" t="s">
        <v>17</v>
      </c>
      <c r="B94" s="196">
        <f>B95-SUM(B68:B93)</f>
        <v>58.200000000000728</v>
      </c>
      <c r="C94" s="22">
        <f>C95-SUM(C68:C93)</f>
        <v>49.609999999998763</v>
      </c>
      <c r="D94" s="247">
        <f>B94/$B$95</f>
        <v>6.6158993019203999E-3</v>
      </c>
      <c r="E94" s="215">
        <f>C94/$C$95</f>
        <v>4.9907347979259199E-3</v>
      </c>
      <c r="F94" s="52">
        <f t="shared" si="58"/>
        <v>-0.14759450171824498</v>
      </c>
      <c r="H94" s="196">
        <f>H95-SUM(H68:H93)</f>
        <v>154.996000000001</v>
      </c>
      <c r="I94" s="119">
        <f>I95-SUM(I68:I93)</f>
        <v>27.001999999996769</v>
      </c>
      <c r="J94" s="214">
        <f>H94/$H$95</f>
        <v>1.7258375121020627E-2</v>
      </c>
      <c r="K94" s="215">
        <f>I94/$I$95</f>
        <v>3.2687547862521975E-3</v>
      </c>
      <c r="L94" s="52">
        <f t="shared" ref="L94" si="81">(I94-H94)/H94</f>
        <v>-0.82578905262073476</v>
      </c>
      <c r="N94" s="40">
        <f t="shared" ref="N94" si="82">(H94/B94)*10</f>
        <v>26.631615120274752</v>
      </c>
      <c r="O94" s="143">
        <f t="shared" ref="O94" si="83">(I94/C94)*10</f>
        <v>5.4428542632528609</v>
      </c>
      <c r="P94" s="52">
        <f t="shared" ref="P94" si="84">(O94-N94)/N94</f>
        <v>-0.7956243270011365</v>
      </c>
    </row>
    <row r="95" spans="1:16" ht="26.25" customHeight="1" thickBot="1" x14ac:dyDescent="0.3">
      <c r="A95" s="12" t="s">
        <v>18</v>
      </c>
      <c r="B95" s="17">
        <v>8796.989999999998</v>
      </c>
      <c r="C95" s="145">
        <v>9940.4199999999983</v>
      </c>
      <c r="D95" s="243">
        <f>SUM(D68:D94)</f>
        <v>1.0000000000000002</v>
      </c>
      <c r="E95" s="244">
        <f>SUM(E68:E94)</f>
        <v>0.99999999999999989</v>
      </c>
      <c r="F95" s="57">
        <f>(C95-B95)/B95</f>
        <v>0.12997968623358677</v>
      </c>
      <c r="G95" s="1"/>
      <c r="H95" s="17">
        <v>8980.9150000000027</v>
      </c>
      <c r="I95" s="145">
        <v>8260.6379999999972</v>
      </c>
      <c r="J95" s="255">
        <f>H95/$H$95</f>
        <v>1</v>
      </c>
      <c r="K95" s="244">
        <f>I95/$I$95</f>
        <v>1</v>
      </c>
      <c r="L95" s="57">
        <f>(I95-H95)/H95</f>
        <v>-8.020084813184461E-2</v>
      </c>
      <c r="M95" s="1"/>
      <c r="N95" s="37">
        <f t="shared" ref="N95:O95" si="85">(H95/B95)*10</f>
        <v>10.209077195722633</v>
      </c>
      <c r="O95" s="150">
        <f t="shared" si="85"/>
        <v>8.3101498729429935</v>
      </c>
      <c r="P95" s="57">
        <f>(O95-N95)/N95</f>
        <v>-0.18600381664027837</v>
      </c>
    </row>
  </sheetData>
  <mergeCells count="33">
    <mergeCell ref="N66:O66"/>
    <mergeCell ref="A65:A67"/>
    <mergeCell ref="B65:C65"/>
    <mergeCell ref="D65:E65"/>
    <mergeCell ref="H65:I65"/>
    <mergeCell ref="J65:K65"/>
    <mergeCell ref="B66:C66"/>
    <mergeCell ref="D66:E66"/>
    <mergeCell ref="H66:I66"/>
    <mergeCell ref="J66:K66"/>
    <mergeCell ref="A36:A38"/>
    <mergeCell ref="B36:C36"/>
    <mergeCell ref="D36:E36"/>
    <mergeCell ref="H36:I36"/>
    <mergeCell ref="N65:O65"/>
    <mergeCell ref="N36:O36"/>
    <mergeCell ref="B37:C37"/>
    <mergeCell ref="D37:E37"/>
    <mergeCell ref="H37:I37"/>
    <mergeCell ref="J37:K37"/>
    <mergeCell ref="N37:O37"/>
    <mergeCell ref="J36:K36"/>
    <mergeCell ref="A4:A6"/>
    <mergeCell ref="B4:C4"/>
    <mergeCell ref="D4:E4"/>
    <mergeCell ref="H4:I4"/>
    <mergeCell ref="N4:O4"/>
    <mergeCell ref="B5:C5"/>
    <mergeCell ref="D5:E5"/>
    <mergeCell ref="H5:I5"/>
    <mergeCell ref="J5:K5"/>
    <mergeCell ref="N5:O5"/>
    <mergeCell ref="J4:K4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49" orientation="portrait" r:id="rId1"/>
  <ignoredErrors>
    <ignoredError sqref="D7:F17 J7:L17 J32:L33 D33:F33 N7:P17 N52:P52 D25:E32 J25:K31 N32:P33 D62:F62 J62:L62 J60:K60 N62:P62 D58:E61 K57:K59 D19:E19 D18:E18 J21:K24 J18:K19 D68:E73 N39:P47 K39:L47 D39:F47 K53:K55 D53:E55 D21:E24 D20:E20 J20:K20 J61:K61" evalError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B078CAF6-DACB-4DDB-AF96-8FEF73E924D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F7:F33 L7:L33 P7:P33</xm:sqref>
        </x14:conditionalFormatting>
        <x14:conditionalFormatting xmlns:xm="http://schemas.microsoft.com/office/excel/2006/main">
          <x14:cfRule type="iconSet" priority="221" id="{A011D0B7-10D0-48E6-8BD5-5FDEF20EB07D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F39:F62 L39:L62 P39:P62</xm:sqref>
        </x14:conditionalFormatting>
        <x14:conditionalFormatting xmlns:xm="http://schemas.microsoft.com/office/excel/2006/main">
          <x14:cfRule type="iconSet" priority="341" id="{7C7FC4D8-555F-465C-93B2-FC2BDC81B61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F68:F95</xm:sqref>
        </x14:conditionalFormatting>
        <x14:conditionalFormatting xmlns:xm="http://schemas.microsoft.com/office/excel/2006/main">
          <x14:cfRule type="iconSet" priority="343" id="{A85E3113-F50A-4E2D-AD07-E7EF114439D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L68:L95</xm:sqref>
        </x14:conditionalFormatting>
        <x14:conditionalFormatting xmlns:xm="http://schemas.microsoft.com/office/excel/2006/main">
          <x14:cfRule type="iconSet" priority="339" id="{7070D465-8DB3-4CA1-A417-EB21FA22AC1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P68:P95</xm:sqref>
        </x14:conditionalFormatting>
      </x14:conditionalFormattings>
    </ext>
  </extLst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Folha22">
    <pageSetUpPr fitToPage="1"/>
  </sheetPr>
  <dimension ref="A1:T59"/>
  <sheetViews>
    <sheetView showGridLines="0" workbookViewId="0">
      <selection activeCell="E22" sqref="E22"/>
    </sheetView>
  </sheetViews>
  <sheetFormatPr defaultRowHeight="15" x14ac:dyDescent="0.25"/>
  <cols>
    <col min="1" max="2" width="2.85546875" customWidth="1"/>
    <col min="3" max="3" width="27.28515625" customWidth="1"/>
    <col min="8" max="9" width="10.28515625" customWidth="1"/>
    <col min="10" max="10" width="2.140625" customWidth="1"/>
    <col min="15" max="16" width="10.28515625" customWidth="1"/>
    <col min="17" max="17" width="2" customWidth="1"/>
    <col min="18" max="19" width="9.140625" customWidth="1"/>
    <col min="20" max="20" width="11.28515625" customWidth="1"/>
  </cols>
  <sheetData>
    <row r="1" spans="1:20" ht="15.75" x14ac:dyDescent="0.25">
      <c r="A1" s="30" t="s">
        <v>46</v>
      </c>
      <c r="B1" s="4"/>
    </row>
    <row r="3" spans="1:20" ht="15.75" thickBot="1" x14ac:dyDescent="0.3"/>
    <row r="4" spans="1:20" x14ac:dyDescent="0.25">
      <c r="A4" s="347" t="s">
        <v>3</v>
      </c>
      <c r="B4" s="321"/>
      <c r="C4" s="321"/>
      <c r="D4" s="358" t="s">
        <v>1</v>
      </c>
      <c r="E4" s="378"/>
      <c r="F4" s="359" t="s">
        <v>13</v>
      </c>
      <c r="G4" s="359"/>
      <c r="H4" s="379" t="s">
        <v>34</v>
      </c>
      <c r="I4" s="378"/>
      <c r="K4" s="358" t="s">
        <v>19</v>
      </c>
      <c r="L4" s="378"/>
      <c r="M4" s="359" t="s">
        <v>13</v>
      </c>
      <c r="N4" s="359"/>
      <c r="O4" s="379" t="s">
        <v>34</v>
      </c>
      <c r="P4" s="378"/>
      <c r="R4" s="358" t="s">
        <v>22</v>
      </c>
      <c r="S4" s="359"/>
      <c r="T4" s="69" t="s">
        <v>0</v>
      </c>
    </row>
    <row r="5" spans="1:20" x14ac:dyDescent="0.25">
      <c r="A5" s="366"/>
      <c r="B5" s="322"/>
      <c r="C5" s="322"/>
      <c r="D5" s="380" t="s">
        <v>40</v>
      </c>
      <c r="E5" s="381"/>
      <c r="F5" s="382" t="str">
        <f>D5</f>
        <v>jan - mar</v>
      </c>
      <c r="G5" s="382"/>
      <c r="H5" s="380" t="str">
        <f>F5</f>
        <v>jan - mar</v>
      </c>
      <c r="I5" s="381"/>
      <c r="K5" s="380" t="str">
        <f>D5</f>
        <v>jan - mar</v>
      </c>
      <c r="L5" s="381"/>
      <c r="M5" s="382" t="str">
        <f>D5</f>
        <v>jan - mar</v>
      </c>
      <c r="N5" s="382"/>
      <c r="O5" s="380" t="str">
        <f>D5</f>
        <v>jan - mar</v>
      </c>
      <c r="P5" s="381"/>
      <c r="R5" s="380" t="str">
        <f>D5</f>
        <v>jan - mar</v>
      </c>
      <c r="S5" s="382"/>
      <c r="T5" s="67" t="s">
        <v>35</v>
      </c>
    </row>
    <row r="6" spans="1:20" ht="15.75" thickBot="1" x14ac:dyDescent="0.3">
      <c r="A6" s="366"/>
      <c r="B6" s="322"/>
      <c r="C6" s="322"/>
      <c r="D6" s="16">
        <v>2016</v>
      </c>
      <c r="E6" s="67">
        <v>2017</v>
      </c>
      <c r="F6" s="68">
        <f>D6</f>
        <v>2016</v>
      </c>
      <c r="G6" s="68">
        <f>E6</f>
        <v>2017</v>
      </c>
      <c r="H6" s="16" t="s">
        <v>1</v>
      </c>
      <c r="I6" s="67" t="s">
        <v>14</v>
      </c>
      <c r="K6" s="16">
        <f>D6</f>
        <v>2016</v>
      </c>
      <c r="L6" s="67">
        <f>E6</f>
        <v>2017</v>
      </c>
      <c r="M6" s="68">
        <f>F6</f>
        <v>2016</v>
      </c>
      <c r="N6" s="67">
        <f>G6</f>
        <v>2017</v>
      </c>
      <c r="O6" s="68">
        <v>1000</v>
      </c>
      <c r="P6" s="67" t="s">
        <v>14</v>
      </c>
      <c r="R6" s="16">
        <f>D6</f>
        <v>2016</v>
      </c>
      <c r="S6" s="68">
        <f>E6</f>
        <v>2017</v>
      </c>
      <c r="T6" s="67" t="s">
        <v>23</v>
      </c>
    </row>
    <row r="7" spans="1:20" ht="24" customHeight="1" thickBot="1" x14ac:dyDescent="0.3">
      <c r="A7" s="72" t="s">
        <v>29</v>
      </c>
      <c r="B7" s="13"/>
      <c r="C7" s="13"/>
      <c r="D7" s="17">
        <v>102240.55999999995</v>
      </c>
      <c r="E7" s="18">
        <v>116110.23999999989</v>
      </c>
      <c r="F7" s="14">
        <f>D7/D17</f>
        <v>0.22691739095878957</v>
      </c>
      <c r="G7" s="14">
        <f>E7/E17</f>
        <v>0.24204639705687503</v>
      </c>
      <c r="H7" s="80">
        <f t="shared" ref="H7:H19" si="0">(E7-D7)/D7</f>
        <v>0.13565731643097359</v>
      </c>
      <c r="I7" s="83">
        <f t="shared" ref="I7:I19" si="1">(G7-F7)/F7</f>
        <v>6.667186694753173E-2</v>
      </c>
      <c r="J7" s="1"/>
      <c r="K7" s="17">
        <v>22007.724999999995</v>
      </c>
      <c r="L7" s="18">
        <v>23490.648999999994</v>
      </c>
      <c r="M7" s="14">
        <f>K7/K17</f>
        <v>0.26542612974161889</v>
      </c>
      <c r="N7" s="14">
        <f>L7/L17</f>
        <v>0.24583232837712149</v>
      </c>
      <c r="O7" s="80">
        <f t="shared" ref="O7:O8" si="2">(L7-K7)/K7</f>
        <v>6.7381976101573399E-2</v>
      </c>
      <c r="P7" s="83">
        <f t="shared" ref="P7:P8" si="3">(N7-M7)/M7</f>
        <v>-7.3820167530495723E-2</v>
      </c>
      <c r="Q7" s="1"/>
      <c r="R7" s="24">
        <f>(K7/D7)*10</f>
        <v>2.1525434719841132</v>
      </c>
      <c r="S7" s="62">
        <f>(L7/E7)*10</f>
        <v>2.0231332740333681</v>
      </c>
      <c r="T7" s="50">
        <f>(S7-R7)/R7</f>
        <v>-6.0119667563071758E-2</v>
      </c>
    </row>
    <row r="8" spans="1:20" s="3" customFormat="1" ht="24" customHeight="1" x14ac:dyDescent="0.25">
      <c r="A8" s="73" t="s">
        <v>44</v>
      </c>
      <c r="C8"/>
      <c r="D8" s="19">
        <v>91846.879999999946</v>
      </c>
      <c r="E8" s="20">
        <v>93732.72999999988</v>
      </c>
      <c r="F8" s="47">
        <f>D8/D7</f>
        <v>0.89834093240490842</v>
      </c>
      <c r="G8" s="47">
        <f>E8/E7</f>
        <v>0.80727358758366163</v>
      </c>
      <c r="H8" s="81">
        <f t="shared" ref="H8:H16" si="4">(E8-D8)/D8</f>
        <v>2.0532542858286904E-2</v>
      </c>
      <c r="I8" s="84">
        <f t="shared" ref="I8:I16" si="5">(G8-F8)/F8</f>
        <v>-0.10137281018405168</v>
      </c>
      <c r="K8" s="19">
        <v>21170.067999999996</v>
      </c>
      <c r="L8" s="20">
        <v>22123.445999999996</v>
      </c>
      <c r="M8" s="47">
        <f>K8/K7</f>
        <v>0.96193804675403749</v>
      </c>
      <c r="N8" s="47">
        <f>L8/L7</f>
        <v>0.94179798948934967</v>
      </c>
      <c r="O8" s="81">
        <f t="shared" si="2"/>
        <v>4.5034243631149454E-2</v>
      </c>
      <c r="P8" s="84">
        <f t="shared" si="3"/>
        <v>-2.093695881210687E-2</v>
      </c>
      <c r="R8" s="27">
        <f t="shared" ref="R8:R21" si="6">(K8/D8)*10</f>
        <v>2.3049305539828908</v>
      </c>
      <c r="S8" s="28">
        <f t="shared" ref="S8:S21" si="7">(L8/E8)*10</f>
        <v>2.3602690330261398</v>
      </c>
      <c r="T8" s="49">
        <f t="shared" ref="T8:T21" si="8">(S8-R8)/R8</f>
        <v>2.4008740284007589E-2</v>
      </c>
    </row>
    <row r="9" spans="1:20" s="3" customFormat="1" ht="24" customHeight="1" x14ac:dyDescent="0.25">
      <c r="A9" s="77" t="s">
        <v>43</v>
      </c>
      <c r="B9" s="70"/>
      <c r="C9" s="71"/>
      <c r="D9" s="78">
        <v>10394</v>
      </c>
      <c r="E9" s="79">
        <f>E10+E11</f>
        <v>22377.510000000002</v>
      </c>
      <c r="F9" s="45">
        <f>D9/D7</f>
        <v>0.10166219746840202</v>
      </c>
      <c r="G9" s="45">
        <f>E9/E7</f>
        <v>0.19272641241633834</v>
      </c>
      <c r="H9" s="82">
        <f t="shared" si="4"/>
        <v>1.1529257263806043</v>
      </c>
      <c r="I9" s="85">
        <f t="shared" si="5"/>
        <v>0.89575296634956469</v>
      </c>
      <c r="K9" s="78">
        <v>838</v>
      </c>
      <c r="L9" s="79">
        <f>L10+L11</f>
        <v>1367.203</v>
      </c>
      <c r="M9" s="45">
        <f>K9/K7</f>
        <v>3.8077538682439925E-2</v>
      </c>
      <c r="N9" s="45">
        <f>L9/L7</f>
        <v>5.8202010510650444E-2</v>
      </c>
      <c r="O9" s="82">
        <f t="shared" ref="O9:O21" si="9">(L9-K9)/K9</f>
        <v>0.63150715990453454</v>
      </c>
      <c r="P9" s="85">
        <f t="shared" ref="P9:P21" si="10">(N9-M9)/M9</f>
        <v>0.52851293766766616</v>
      </c>
      <c r="R9" s="63">
        <f t="shared" si="6"/>
        <v>0.80623436598037335</v>
      </c>
      <c r="S9" s="64">
        <f t="shared" si="7"/>
        <v>0.61097190884955466</v>
      </c>
      <c r="T9" s="51">
        <f t="shared" si="8"/>
        <v>-0.24219068966798679</v>
      </c>
    </row>
    <row r="10" spans="1:20" s="3" customFormat="1" ht="24" customHeight="1" x14ac:dyDescent="0.25">
      <c r="A10" s="46"/>
      <c r="B10" s="74" t="s">
        <v>42</v>
      </c>
      <c r="C10"/>
      <c r="D10" s="19"/>
      <c r="E10" s="20">
        <v>12839.370000000004</v>
      </c>
      <c r="F10" s="47"/>
      <c r="G10" s="47">
        <f>E10/E9</f>
        <v>0.57376222823719003</v>
      </c>
      <c r="H10" s="86" t="e">
        <f t="shared" si="4"/>
        <v>#DIV/0!</v>
      </c>
      <c r="I10" s="87" t="e">
        <f t="shared" si="5"/>
        <v>#DIV/0!</v>
      </c>
      <c r="K10" s="19"/>
      <c r="L10" s="20">
        <v>703.62100000000021</v>
      </c>
      <c r="M10" s="47"/>
      <c r="N10" s="47">
        <f>L10/L9</f>
        <v>0.51464266827969241</v>
      </c>
      <c r="O10" s="86" t="e">
        <f t="shared" si="9"/>
        <v>#DIV/0!</v>
      </c>
      <c r="P10" s="87" t="e">
        <f t="shared" si="10"/>
        <v>#DIV/0!</v>
      </c>
      <c r="R10" s="88" t="e">
        <f t="shared" si="6"/>
        <v>#DIV/0!</v>
      </c>
      <c r="S10" s="89">
        <f t="shared" si="7"/>
        <v>0.54801832177123955</v>
      </c>
      <c r="T10" s="90" t="e">
        <f t="shared" si="8"/>
        <v>#DIV/0!</v>
      </c>
    </row>
    <row r="11" spans="1:20" s="3" customFormat="1" ht="24" customHeight="1" thickBot="1" x14ac:dyDescent="0.3">
      <c r="A11" s="46"/>
      <c r="B11" s="74" t="s">
        <v>45</v>
      </c>
      <c r="C11"/>
      <c r="D11" s="19"/>
      <c r="E11" s="20">
        <v>9538.1399999999976</v>
      </c>
      <c r="F11" s="47">
        <f>D11/D9</f>
        <v>0</v>
      </c>
      <c r="G11" s="47">
        <f>E11/E9</f>
        <v>0.42623777176280991</v>
      </c>
      <c r="H11" s="86" t="e">
        <f t="shared" si="4"/>
        <v>#DIV/0!</v>
      </c>
      <c r="I11" s="87" t="e">
        <f t="shared" si="5"/>
        <v>#DIV/0!</v>
      </c>
      <c r="K11" s="19"/>
      <c r="L11" s="20">
        <v>663.58199999999977</v>
      </c>
      <c r="M11" s="47">
        <f>K11/K9</f>
        <v>0</v>
      </c>
      <c r="N11" s="47">
        <f>L11/L9</f>
        <v>0.48535733172030765</v>
      </c>
      <c r="O11" s="86" t="e">
        <f t="shared" si="9"/>
        <v>#DIV/0!</v>
      </c>
      <c r="P11" s="87" t="e">
        <f t="shared" si="10"/>
        <v>#DIV/0!</v>
      </c>
      <c r="R11" s="65" t="e">
        <f t="shared" si="6"/>
        <v>#DIV/0!</v>
      </c>
      <c r="S11" s="62">
        <f t="shared" si="7"/>
        <v>0.69571425875485149</v>
      </c>
      <c r="T11" s="66" t="e">
        <f t="shared" si="8"/>
        <v>#DIV/0!</v>
      </c>
    </row>
    <row r="12" spans="1:20" s="3" customFormat="1" ht="24" customHeight="1" thickBot="1" x14ac:dyDescent="0.3">
      <c r="A12" s="72" t="s">
        <v>30</v>
      </c>
      <c r="B12" s="13"/>
      <c r="C12" s="13"/>
      <c r="D12" s="17">
        <v>348322.35000000021</v>
      </c>
      <c r="E12" s="18">
        <v>363592.17000000027</v>
      </c>
      <c r="F12" s="14">
        <f>D12/D17</f>
        <v>0.77308260904121051</v>
      </c>
      <c r="G12" s="14">
        <f>E12/E17</f>
        <v>0.75795360294312497</v>
      </c>
      <c r="H12" s="80">
        <f t="shared" si="4"/>
        <v>4.3838186094001884E-2</v>
      </c>
      <c r="I12" s="83">
        <f t="shared" si="5"/>
        <v>-1.9569714699505112E-2</v>
      </c>
      <c r="K12" s="17">
        <v>60906.964000000051</v>
      </c>
      <c r="L12" s="18">
        <v>72064.923999999955</v>
      </c>
      <c r="M12" s="14">
        <f>K12/K17</f>
        <v>0.73457387025838095</v>
      </c>
      <c r="N12" s="14">
        <f>L12/L17</f>
        <v>0.75416767162287834</v>
      </c>
      <c r="O12" s="80">
        <f t="shared" si="9"/>
        <v>0.18319678518206711</v>
      </c>
      <c r="P12" s="83">
        <f t="shared" si="10"/>
        <v>2.6673697714847143E-2</v>
      </c>
      <c r="R12" s="24">
        <f t="shared" si="6"/>
        <v>1.7485804169614729</v>
      </c>
      <c r="S12" s="62">
        <f t="shared" si="7"/>
        <v>1.9820262906101607</v>
      </c>
      <c r="T12" s="50">
        <f t="shared" si="8"/>
        <v>0.13350594081017397</v>
      </c>
    </row>
    <row r="13" spans="1:20" s="3" customFormat="1" ht="24" customHeight="1" thickBot="1" x14ac:dyDescent="0.3">
      <c r="A13" s="73" t="s">
        <v>44</v>
      </c>
      <c r="C13"/>
      <c r="D13" s="19">
        <v>218123.43000000023</v>
      </c>
      <c r="E13" s="20">
        <v>247746.21000000031</v>
      </c>
      <c r="F13" s="47">
        <f>D13/D12</f>
        <v>0.6262114102066666</v>
      </c>
      <c r="G13" s="47">
        <f>E13/E12</f>
        <v>0.68138488790889018</v>
      </c>
      <c r="H13" s="81">
        <f t="shared" si="4"/>
        <v>0.13580741876285393</v>
      </c>
      <c r="I13" s="84">
        <f t="shared" si="5"/>
        <v>8.8106790778556487E-2</v>
      </c>
      <c r="K13" s="19">
        <v>52022.001000000055</v>
      </c>
      <c r="L13" s="20">
        <v>62649.965999999964</v>
      </c>
      <c r="M13" s="47">
        <f>K13/K12</f>
        <v>0.85412237917490041</v>
      </c>
      <c r="N13" s="47">
        <f>L13/L12</f>
        <v>0.86935450039467188</v>
      </c>
      <c r="O13" s="81">
        <f t="shared" si="9"/>
        <v>0.20429750481916098</v>
      </c>
      <c r="P13" s="84">
        <f t="shared" si="10"/>
        <v>1.7833651934616213E-2</v>
      </c>
      <c r="R13" s="24">
        <f t="shared" si="6"/>
        <v>2.384979962950335</v>
      </c>
      <c r="S13" s="62">
        <f t="shared" si="7"/>
        <v>2.5287961418259393</v>
      </c>
      <c r="T13" s="50">
        <f t="shared" si="8"/>
        <v>6.0300791247611465E-2</v>
      </c>
    </row>
    <row r="14" spans="1:20" s="3" customFormat="1" ht="24" customHeight="1" thickBot="1" x14ac:dyDescent="0.3">
      <c r="A14" s="77" t="s">
        <v>43</v>
      </c>
      <c r="B14" s="70"/>
      <c r="C14" s="71"/>
      <c r="D14" s="78">
        <v>130199</v>
      </c>
      <c r="E14" s="79">
        <f>E15+E16</f>
        <v>115845.96000000002</v>
      </c>
      <c r="F14" s="45">
        <f>D14/D12</f>
        <v>0.37378881946564702</v>
      </c>
      <c r="G14" s="45">
        <f>E14/E12</f>
        <v>0.31861511209111004</v>
      </c>
      <c r="H14" s="82">
        <f t="shared" ref="H14" si="11">(E14-D14)/D14</f>
        <v>-0.11023924914937887</v>
      </c>
      <c r="I14" s="85">
        <f t="shared" ref="I14" si="12">(G14-F14)/F14</f>
        <v>-0.14760662839892058</v>
      </c>
      <c r="K14" s="78">
        <v>8885</v>
      </c>
      <c r="L14" s="79">
        <f>L15+L16</f>
        <v>9414.9579999999987</v>
      </c>
      <c r="M14" s="45">
        <f>K14/K12</f>
        <v>0.14587822830899916</v>
      </c>
      <c r="N14" s="45">
        <f>L14/L12</f>
        <v>0.13064549960532817</v>
      </c>
      <c r="O14" s="82">
        <f t="shared" si="9"/>
        <v>5.9646370287000421E-2</v>
      </c>
      <c r="P14" s="85">
        <f t="shared" si="10"/>
        <v>-0.10442085073452516</v>
      </c>
      <c r="R14" s="24">
        <f t="shared" si="6"/>
        <v>0.68241691564451346</v>
      </c>
      <c r="S14" s="62">
        <f t="shared" si="7"/>
        <v>0.81271353787391432</v>
      </c>
      <c r="T14" s="50">
        <f t="shared" si="8"/>
        <v>0.19093404521829782</v>
      </c>
    </row>
    <row r="15" spans="1:20" ht="24" customHeight="1" x14ac:dyDescent="0.25">
      <c r="A15" s="46"/>
      <c r="B15" s="74" t="s">
        <v>42</v>
      </c>
      <c r="D15" s="19"/>
      <c r="E15" s="20">
        <v>58021.209999999992</v>
      </c>
      <c r="F15" s="2"/>
      <c r="G15" s="2">
        <f>E15/E14</f>
        <v>0.50084793634581626</v>
      </c>
      <c r="H15" s="86" t="e">
        <f t="shared" si="4"/>
        <v>#DIV/0!</v>
      </c>
      <c r="I15" s="87" t="e">
        <f t="shared" si="5"/>
        <v>#DIV/0!</v>
      </c>
      <c r="K15" s="19"/>
      <c r="L15" s="20">
        <v>5766.0809999999992</v>
      </c>
      <c r="M15" s="2"/>
      <c r="N15" s="2">
        <f>L15/L14</f>
        <v>0.61243831358567935</v>
      </c>
      <c r="O15" s="86" t="e">
        <f t="shared" si="9"/>
        <v>#DIV/0!</v>
      </c>
      <c r="P15" s="87" t="e">
        <f t="shared" si="10"/>
        <v>#DIV/0!</v>
      </c>
      <c r="R15" s="93" t="e">
        <f t="shared" si="6"/>
        <v>#DIV/0!</v>
      </c>
      <c r="S15" s="94">
        <f t="shared" si="7"/>
        <v>0.99378847838574891</v>
      </c>
      <c r="T15" s="95" t="e">
        <f t="shared" si="8"/>
        <v>#DIV/0!</v>
      </c>
    </row>
    <row r="16" spans="1:20" ht="24" customHeight="1" thickBot="1" x14ac:dyDescent="0.3">
      <c r="A16" s="46"/>
      <c r="B16" s="74" t="s">
        <v>45</v>
      </c>
      <c r="D16" s="19"/>
      <c r="E16" s="20">
        <v>57824.750000000022</v>
      </c>
      <c r="F16" s="2">
        <f>D16/D14</f>
        <v>0</v>
      </c>
      <c r="G16" s="2">
        <f>E16/E14</f>
        <v>0.49915206365418363</v>
      </c>
      <c r="H16" s="86" t="e">
        <f t="shared" si="4"/>
        <v>#DIV/0!</v>
      </c>
      <c r="I16" s="87" t="e">
        <f t="shared" si="5"/>
        <v>#DIV/0!</v>
      </c>
      <c r="K16" s="19"/>
      <c r="L16" s="20">
        <v>3648.8769999999986</v>
      </c>
      <c r="M16" s="2">
        <f>K16/K14</f>
        <v>0</v>
      </c>
      <c r="N16" s="2">
        <f>L16/L14</f>
        <v>0.38756168641432059</v>
      </c>
      <c r="O16" s="86" t="e">
        <f t="shared" si="9"/>
        <v>#DIV/0!</v>
      </c>
      <c r="P16" s="87" t="e">
        <f t="shared" si="10"/>
        <v>#DIV/0!</v>
      </c>
      <c r="R16" s="65" t="e">
        <f t="shared" si="6"/>
        <v>#DIV/0!</v>
      </c>
      <c r="S16" s="62">
        <f t="shared" si="7"/>
        <v>0.63102339396192753</v>
      </c>
      <c r="T16" s="66" t="e">
        <f t="shared" si="8"/>
        <v>#DIV/0!</v>
      </c>
    </row>
    <row r="17" spans="1:20" ht="24" customHeight="1" thickBot="1" x14ac:dyDescent="0.3">
      <c r="A17" s="72" t="s">
        <v>12</v>
      </c>
      <c r="B17" s="13"/>
      <c r="C17" s="13"/>
      <c r="D17" s="17">
        <f>D7+D12</f>
        <v>450562.91000000015</v>
      </c>
      <c r="E17" s="18">
        <f>E7+E12</f>
        <v>479702.41000000015</v>
      </c>
      <c r="F17" s="14">
        <f>F7+F12</f>
        <v>1</v>
      </c>
      <c r="G17" s="14">
        <f>G7+G12</f>
        <v>1</v>
      </c>
      <c r="H17" s="80">
        <f t="shared" si="0"/>
        <v>6.467354359017255E-2</v>
      </c>
      <c r="I17" s="83">
        <f t="shared" si="1"/>
        <v>0</v>
      </c>
      <c r="J17" s="1"/>
      <c r="K17" s="17">
        <v>82914.689000000057</v>
      </c>
      <c r="L17" s="18">
        <v>95555.57299999996</v>
      </c>
      <c r="M17" s="14">
        <f>M7+M12</f>
        <v>0.99999999999999978</v>
      </c>
      <c r="N17" s="14">
        <f>N7+N12</f>
        <v>0.99999999999999978</v>
      </c>
      <c r="O17" s="80">
        <f t="shared" si="9"/>
        <v>0.15245650864106713</v>
      </c>
      <c r="P17" s="83">
        <f t="shared" si="10"/>
        <v>0</v>
      </c>
      <c r="R17" s="24">
        <f t="shared" si="6"/>
        <v>1.8402466594509528</v>
      </c>
      <c r="S17" s="62">
        <f t="shared" si="7"/>
        <v>1.9919760878416251</v>
      </c>
      <c r="T17" s="50">
        <f t="shared" si="8"/>
        <v>8.2450593028622343E-2</v>
      </c>
    </row>
    <row r="18" spans="1:20" s="3" customFormat="1" ht="24" customHeight="1" x14ac:dyDescent="0.25">
      <c r="A18" s="73" t="s">
        <v>44</v>
      </c>
      <c r="C18"/>
      <c r="D18" s="19">
        <f t="shared" ref="D18:E21" si="13">D8+D13</f>
        <v>309970.31000000017</v>
      </c>
      <c r="E18" s="20">
        <f t="shared" si="13"/>
        <v>341478.94000000018</v>
      </c>
      <c r="F18" s="47">
        <f>D18/D17</f>
        <v>0.68796233138675367</v>
      </c>
      <c r="G18" s="47">
        <f>E18/E17</f>
        <v>0.7118557940953435</v>
      </c>
      <c r="H18" s="81">
        <f t="shared" si="0"/>
        <v>0.1016504774279833</v>
      </c>
      <c r="I18" s="84">
        <f t="shared" si="1"/>
        <v>3.4730771756684417E-2</v>
      </c>
      <c r="K18" s="19">
        <f t="shared" ref="K18:L21" si="14">K8+K13</f>
        <v>73192.069000000047</v>
      </c>
      <c r="L18" s="20">
        <f t="shared" si="14"/>
        <v>84773.411999999953</v>
      </c>
      <c r="M18" s="47">
        <f>K18/K17</f>
        <v>0.8827394745459396</v>
      </c>
      <c r="N18" s="47">
        <f>L18/L17</f>
        <v>0.88716345199457902</v>
      </c>
      <c r="O18" s="81">
        <f t="shared" si="9"/>
        <v>0.15823221229064993</v>
      </c>
      <c r="P18" s="84">
        <f t="shared" si="10"/>
        <v>5.0116456510739104E-3</v>
      </c>
      <c r="R18" s="96">
        <f t="shared" si="6"/>
        <v>2.3612606317037268</v>
      </c>
      <c r="S18" s="97">
        <f t="shared" si="7"/>
        <v>2.4825370489904857</v>
      </c>
      <c r="T18" s="98">
        <f t="shared" si="8"/>
        <v>5.1360877176550378E-2</v>
      </c>
    </row>
    <row r="19" spans="1:20" s="3" customFormat="1" ht="24" customHeight="1" x14ac:dyDescent="0.25">
      <c r="A19" s="77" t="s">
        <v>43</v>
      </c>
      <c r="B19" s="70"/>
      <c r="C19" s="71"/>
      <c r="D19" s="78">
        <f t="shared" si="13"/>
        <v>140593</v>
      </c>
      <c r="E19" s="79">
        <f t="shared" si="13"/>
        <v>138223.47000000003</v>
      </c>
      <c r="F19" s="45">
        <f>D19/D17</f>
        <v>0.31203855639160344</v>
      </c>
      <c r="G19" s="45">
        <f>E19/E17</f>
        <v>0.28814420590465656</v>
      </c>
      <c r="H19" s="82">
        <f t="shared" si="0"/>
        <v>-1.6853826292916218E-2</v>
      </c>
      <c r="I19" s="85">
        <f t="shared" si="1"/>
        <v>-7.657499369071509E-2</v>
      </c>
      <c r="K19" s="78">
        <f t="shared" si="14"/>
        <v>9723</v>
      </c>
      <c r="L19" s="79">
        <f t="shared" si="14"/>
        <v>10782.160999999998</v>
      </c>
      <c r="M19" s="45">
        <f>K19/K17</f>
        <v>0.11726510847794404</v>
      </c>
      <c r="N19" s="45">
        <f>L19/L17</f>
        <v>0.11283654800542092</v>
      </c>
      <c r="O19" s="82">
        <f t="shared" si="9"/>
        <v>0.10893355960094603</v>
      </c>
      <c r="P19" s="85">
        <f t="shared" si="10"/>
        <v>-3.7765372240763907E-2</v>
      </c>
      <c r="R19" s="43">
        <f t="shared" si="6"/>
        <v>0.69157070408910826</v>
      </c>
      <c r="S19" s="44">
        <f t="shared" si="7"/>
        <v>0.78005283762591082</v>
      </c>
      <c r="T19" s="51">
        <f t="shared" si="8"/>
        <v>0.12794372724817119</v>
      </c>
    </row>
    <row r="20" spans="1:20" ht="24" customHeight="1" x14ac:dyDescent="0.25">
      <c r="A20" s="46"/>
      <c r="B20" s="74" t="s">
        <v>42</v>
      </c>
      <c r="D20" s="19">
        <f t="shared" si="13"/>
        <v>0</v>
      </c>
      <c r="E20" s="20">
        <f t="shared" si="13"/>
        <v>70860.58</v>
      </c>
      <c r="F20" s="2">
        <f>D20/D19</f>
        <v>0</v>
      </c>
      <c r="G20" s="2">
        <f>E20/E19</f>
        <v>0.51265230137834039</v>
      </c>
      <c r="H20" s="86" t="e">
        <f t="shared" ref="H20:H21" si="15">(E20-D20)/D20</f>
        <v>#DIV/0!</v>
      </c>
      <c r="I20" s="87" t="e">
        <f t="shared" ref="I20:I21" si="16">(G20-F20)/F20</f>
        <v>#DIV/0!</v>
      </c>
      <c r="K20" s="19">
        <f t="shared" si="14"/>
        <v>0</v>
      </c>
      <c r="L20" s="20">
        <f t="shared" si="14"/>
        <v>6469.7019999999993</v>
      </c>
      <c r="M20" s="2">
        <f>K20/K19</f>
        <v>0</v>
      </c>
      <c r="N20" s="2">
        <f>L20/L19</f>
        <v>0.60003759914176757</v>
      </c>
      <c r="O20" s="86" t="e">
        <f t="shared" si="9"/>
        <v>#DIV/0!</v>
      </c>
      <c r="P20" s="87" t="e">
        <f t="shared" si="10"/>
        <v>#DIV/0!</v>
      </c>
      <c r="R20" s="88" t="e">
        <f t="shared" si="6"/>
        <v>#DIV/0!</v>
      </c>
      <c r="S20" s="89">
        <f t="shared" si="7"/>
        <v>0.9130184934980774</v>
      </c>
      <c r="T20" s="90" t="e">
        <f t="shared" si="8"/>
        <v>#DIV/0!</v>
      </c>
    </row>
    <row r="21" spans="1:20" ht="24" customHeight="1" thickBot="1" x14ac:dyDescent="0.3">
      <c r="A21" s="75"/>
      <c r="B21" s="76" t="s">
        <v>45</v>
      </c>
      <c r="C21" s="10"/>
      <c r="D21" s="21">
        <f t="shared" si="13"/>
        <v>0</v>
      </c>
      <c r="E21" s="22">
        <f t="shared" si="13"/>
        <v>67362.890000000014</v>
      </c>
      <c r="F21" s="11">
        <f>D21/D19</f>
        <v>0</v>
      </c>
      <c r="G21" s="11">
        <f>E21/E19</f>
        <v>0.48734769862165955</v>
      </c>
      <c r="H21" s="91" t="e">
        <f t="shared" si="15"/>
        <v>#DIV/0!</v>
      </c>
      <c r="I21" s="92" t="e">
        <f t="shared" si="16"/>
        <v>#DIV/0!</v>
      </c>
      <c r="K21" s="21">
        <f t="shared" si="14"/>
        <v>0</v>
      </c>
      <c r="L21" s="22">
        <f t="shared" si="14"/>
        <v>4312.458999999998</v>
      </c>
      <c r="M21" s="11">
        <f>K21/K19</f>
        <v>0</v>
      </c>
      <c r="N21" s="11">
        <f>L21/L19</f>
        <v>0.39996240085823231</v>
      </c>
      <c r="O21" s="91" t="e">
        <f t="shared" si="9"/>
        <v>#DIV/0!</v>
      </c>
      <c r="P21" s="92" t="e">
        <f t="shared" si="10"/>
        <v>#DIV/0!</v>
      </c>
      <c r="R21" s="65" t="e">
        <f t="shared" si="6"/>
        <v>#DIV/0!</v>
      </c>
      <c r="S21" s="62">
        <f t="shared" si="7"/>
        <v>0.64018319285291903</v>
      </c>
      <c r="T21" s="66" t="e">
        <f t="shared" si="8"/>
        <v>#DIV/0!</v>
      </c>
    </row>
    <row r="22" spans="1:20" ht="24" customHeight="1" thickBot="1" x14ac:dyDescent="0.3">
      <c r="J22" s="1"/>
    </row>
    <row r="23" spans="1:20" s="42" customFormat="1" ht="15" customHeight="1" x14ac:dyDescent="0.25">
      <c r="A23" s="347" t="s">
        <v>2</v>
      </c>
      <c r="B23" s="321"/>
      <c r="C23" s="321"/>
      <c r="D23" s="358" t="s">
        <v>1</v>
      </c>
      <c r="E23" s="378"/>
      <c r="F23" s="359" t="s">
        <v>13</v>
      </c>
      <c r="G23" s="359"/>
      <c r="H23" s="379" t="s">
        <v>34</v>
      </c>
      <c r="I23" s="378"/>
      <c r="J23"/>
      <c r="K23" s="358" t="s">
        <v>19</v>
      </c>
      <c r="L23" s="378"/>
      <c r="M23" s="359" t="s">
        <v>13</v>
      </c>
      <c r="N23" s="359"/>
      <c r="O23" s="379" t="s">
        <v>34</v>
      </c>
      <c r="P23" s="378"/>
      <c r="Q23"/>
      <c r="R23" s="358" t="s">
        <v>22</v>
      </c>
      <c r="S23" s="359"/>
      <c r="T23" s="69" t="s">
        <v>0</v>
      </c>
    </row>
    <row r="24" spans="1:20" s="3" customFormat="1" ht="15" customHeight="1" x14ac:dyDescent="0.25">
      <c r="A24" s="366"/>
      <c r="B24" s="322"/>
      <c r="C24" s="322"/>
      <c r="D24" s="380" t="s">
        <v>40</v>
      </c>
      <c r="E24" s="381"/>
      <c r="F24" s="382" t="str">
        <f>D24</f>
        <v>jan - mar</v>
      </c>
      <c r="G24" s="382"/>
      <c r="H24" s="380" t="str">
        <f>F24</f>
        <v>jan - mar</v>
      </c>
      <c r="I24" s="381"/>
      <c r="J24"/>
      <c r="K24" s="380" t="str">
        <f>D24</f>
        <v>jan - mar</v>
      </c>
      <c r="L24" s="381"/>
      <c r="M24" s="382" t="str">
        <f>D24</f>
        <v>jan - mar</v>
      </c>
      <c r="N24" s="382"/>
      <c r="O24" s="380" t="str">
        <f>D24</f>
        <v>jan - mar</v>
      </c>
      <c r="P24" s="381"/>
      <c r="Q24"/>
      <c r="R24" s="380" t="str">
        <f>D24</f>
        <v>jan - mar</v>
      </c>
      <c r="S24" s="382"/>
      <c r="T24" s="67" t="s">
        <v>35</v>
      </c>
    </row>
    <row r="25" spans="1:20" ht="15.75" customHeight="1" thickBot="1" x14ac:dyDescent="0.3">
      <c r="A25" s="366"/>
      <c r="B25" s="322"/>
      <c r="C25" s="322"/>
      <c r="D25" s="16">
        <v>2016</v>
      </c>
      <c r="E25" s="67">
        <v>2017</v>
      </c>
      <c r="F25" s="68">
        <f>D25</f>
        <v>2016</v>
      </c>
      <c r="G25" s="68">
        <f>E25</f>
        <v>2017</v>
      </c>
      <c r="H25" s="16" t="s">
        <v>1</v>
      </c>
      <c r="I25" s="67" t="s">
        <v>14</v>
      </c>
      <c r="K25" s="16">
        <f>D25</f>
        <v>2016</v>
      </c>
      <c r="L25" s="67">
        <f>E25</f>
        <v>2017</v>
      </c>
      <c r="M25" s="68">
        <f>F25</f>
        <v>2016</v>
      </c>
      <c r="N25" s="67">
        <f>G25</f>
        <v>2017</v>
      </c>
      <c r="O25" s="68">
        <v>1000</v>
      </c>
      <c r="P25" s="67" t="s">
        <v>14</v>
      </c>
      <c r="R25" s="16">
        <f>D25</f>
        <v>2016</v>
      </c>
      <c r="S25" s="68">
        <f>E25</f>
        <v>2017</v>
      </c>
      <c r="T25" s="67" t="s">
        <v>23</v>
      </c>
    </row>
    <row r="26" spans="1:20" ht="24" customHeight="1" thickBot="1" x14ac:dyDescent="0.3">
      <c r="A26" s="72" t="s">
        <v>29</v>
      </c>
      <c r="B26" s="13"/>
      <c r="C26" s="13"/>
      <c r="D26" s="17"/>
      <c r="E26" s="18"/>
      <c r="F26" s="14" t="e">
        <f>D26/D36</f>
        <v>#DIV/0!</v>
      </c>
      <c r="G26" s="14" t="e">
        <f>E26/E36</f>
        <v>#DIV/0!</v>
      </c>
      <c r="H26" s="80" t="e">
        <f t="shared" ref="H26:H40" si="17">(E26-D26)/D26</f>
        <v>#DIV/0!</v>
      </c>
      <c r="I26" s="83" t="e">
        <f t="shared" ref="I26:I40" si="18">(G26-F26)/F26</f>
        <v>#DIV/0!</v>
      </c>
      <c r="J26" s="1"/>
      <c r="K26" s="17"/>
      <c r="L26" s="18"/>
      <c r="M26" s="14">
        <f>K26/K36</f>
        <v>0</v>
      </c>
      <c r="N26" s="14">
        <f>L26/L36</f>
        <v>0</v>
      </c>
      <c r="O26" s="80" t="e">
        <f t="shared" ref="O26:O40" si="19">(L26-K26)/K26</f>
        <v>#DIV/0!</v>
      </c>
      <c r="P26" s="83" t="e">
        <f t="shared" ref="P26:P40" si="20">(N26-M26)/M26</f>
        <v>#DIV/0!</v>
      </c>
      <c r="Q26" s="1"/>
      <c r="R26" s="24" t="e">
        <f>(K26/D26)*10</f>
        <v>#DIV/0!</v>
      </c>
      <c r="S26" s="62" t="e">
        <f>(L26/E26)*10</f>
        <v>#DIV/0!</v>
      </c>
      <c r="T26" s="50" t="e">
        <f>(S26-R26)/R26</f>
        <v>#DIV/0!</v>
      </c>
    </row>
    <row r="27" spans="1:20" ht="24" customHeight="1" x14ac:dyDescent="0.25">
      <c r="A27" s="73" t="s">
        <v>44</v>
      </c>
      <c r="B27" s="3"/>
      <c r="D27" s="19"/>
      <c r="E27" s="20"/>
      <c r="F27" s="47" t="e">
        <f>D27/D26</f>
        <v>#DIV/0!</v>
      </c>
      <c r="G27" s="47" t="e">
        <f>E27/E26</f>
        <v>#DIV/0!</v>
      </c>
      <c r="H27" s="81" t="e">
        <f t="shared" si="17"/>
        <v>#DIV/0!</v>
      </c>
      <c r="I27" s="84" t="e">
        <f t="shared" si="18"/>
        <v>#DIV/0!</v>
      </c>
      <c r="J27" s="3"/>
      <c r="K27" s="19"/>
      <c r="L27" s="20"/>
      <c r="M27" s="47" t="e">
        <f>K27/K26</f>
        <v>#DIV/0!</v>
      </c>
      <c r="N27" s="47" t="e">
        <f>L27/L26</f>
        <v>#DIV/0!</v>
      </c>
      <c r="O27" s="81" t="e">
        <f t="shared" si="19"/>
        <v>#DIV/0!</v>
      </c>
      <c r="P27" s="84" t="e">
        <f t="shared" si="20"/>
        <v>#DIV/0!</v>
      </c>
      <c r="Q27" s="3"/>
      <c r="R27" s="27" t="e">
        <f t="shared" ref="R27:R40" si="21">(K27/D27)*10</f>
        <v>#DIV/0!</v>
      </c>
      <c r="S27" s="28" t="e">
        <f t="shared" ref="S27:S40" si="22">(L27/E27)*10</f>
        <v>#DIV/0!</v>
      </c>
      <c r="T27" s="49" t="e">
        <f t="shared" ref="T27:T40" si="23">(S27-R27)/R27</f>
        <v>#DIV/0!</v>
      </c>
    </row>
    <row r="28" spans="1:20" ht="24" customHeight="1" x14ac:dyDescent="0.25">
      <c r="A28" s="77" t="s">
        <v>43</v>
      </c>
      <c r="B28" s="70"/>
      <c r="C28" s="71"/>
      <c r="D28" s="78"/>
      <c r="E28" s="79">
        <f>E29+E30</f>
        <v>0</v>
      </c>
      <c r="F28" s="45" t="e">
        <f>D28/D26</f>
        <v>#DIV/0!</v>
      </c>
      <c r="G28" s="45" t="e">
        <f>E28/E26</f>
        <v>#DIV/0!</v>
      </c>
      <c r="H28" s="82" t="e">
        <f t="shared" si="17"/>
        <v>#DIV/0!</v>
      </c>
      <c r="I28" s="85" t="e">
        <f t="shared" si="18"/>
        <v>#DIV/0!</v>
      </c>
      <c r="J28" s="3"/>
      <c r="K28" s="78"/>
      <c r="L28" s="79">
        <f>L29+L30</f>
        <v>0</v>
      </c>
      <c r="M28" s="45" t="e">
        <f>K28/K26</f>
        <v>#DIV/0!</v>
      </c>
      <c r="N28" s="45" t="e">
        <f>L28/L26</f>
        <v>#DIV/0!</v>
      </c>
      <c r="O28" s="82" t="e">
        <f t="shared" si="19"/>
        <v>#DIV/0!</v>
      </c>
      <c r="P28" s="85" t="e">
        <f t="shared" si="20"/>
        <v>#DIV/0!</v>
      </c>
      <c r="Q28" s="3"/>
      <c r="R28" s="63" t="e">
        <f t="shared" si="21"/>
        <v>#DIV/0!</v>
      </c>
      <c r="S28" s="64" t="e">
        <f t="shared" si="22"/>
        <v>#DIV/0!</v>
      </c>
      <c r="T28" s="51" t="e">
        <f t="shared" si="23"/>
        <v>#DIV/0!</v>
      </c>
    </row>
    <row r="29" spans="1:20" ht="24" customHeight="1" x14ac:dyDescent="0.25">
      <c r="A29" s="46"/>
      <c r="B29" s="74" t="s">
        <v>42</v>
      </c>
      <c r="D29" s="19"/>
      <c r="E29" s="20"/>
      <c r="F29" s="47"/>
      <c r="G29" s="47" t="e">
        <f>E29/E28</f>
        <v>#DIV/0!</v>
      </c>
      <c r="H29" s="86" t="e">
        <f t="shared" si="17"/>
        <v>#DIV/0!</v>
      </c>
      <c r="I29" s="87" t="e">
        <f t="shared" si="18"/>
        <v>#DIV/0!</v>
      </c>
      <c r="J29" s="3"/>
      <c r="K29" s="19"/>
      <c r="L29" s="20"/>
      <c r="M29" s="47"/>
      <c r="N29" s="47" t="e">
        <f>L29/L28</f>
        <v>#DIV/0!</v>
      </c>
      <c r="O29" s="86" t="e">
        <f t="shared" si="19"/>
        <v>#DIV/0!</v>
      </c>
      <c r="P29" s="87" t="e">
        <f t="shared" si="20"/>
        <v>#DIV/0!</v>
      </c>
      <c r="Q29" s="3"/>
      <c r="R29" s="88" t="e">
        <f t="shared" si="21"/>
        <v>#DIV/0!</v>
      </c>
      <c r="S29" s="89" t="e">
        <f t="shared" si="22"/>
        <v>#DIV/0!</v>
      </c>
      <c r="T29" s="90" t="e">
        <f t="shared" si="23"/>
        <v>#DIV/0!</v>
      </c>
    </row>
    <row r="30" spans="1:20" ht="24" customHeight="1" thickBot="1" x14ac:dyDescent="0.3">
      <c r="A30" s="46"/>
      <c r="B30" s="74" t="s">
        <v>45</v>
      </c>
      <c r="D30" s="19"/>
      <c r="E30" s="20"/>
      <c r="F30" s="47" t="e">
        <f>D30/D28</f>
        <v>#DIV/0!</v>
      </c>
      <c r="G30" s="47" t="e">
        <f>E30/E28</f>
        <v>#DIV/0!</v>
      </c>
      <c r="H30" s="86" t="e">
        <f t="shared" si="17"/>
        <v>#DIV/0!</v>
      </c>
      <c r="I30" s="87" t="e">
        <f t="shared" si="18"/>
        <v>#DIV/0!</v>
      </c>
      <c r="J30" s="3"/>
      <c r="K30" s="19"/>
      <c r="L30" s="20"/>
      <c r="M30" s="47" t="e">
        <f>K30/K28</f>
        <v>#DIV/0!</v>
      </c>
      <c r="N30" s="47" t="e">
        <f>L30/L28</f>
        <v>#DIV/0!</v>
      </c>
      <c r="O30" s="86" t="e">
        <f t="shared" si="19"/>
        <v>#DIV/0!</v>
      </c>
      <c r="P30" s="87" t="e">
        <f t="shared" si="20"/>
        <v>#DIV/0!</v>
      </c>
      <c r="Q30" s="3"/>
      <c r="R30" s="65" t="e">
        <f t="shared" si="21"/>
        <v>#DIV/0!</v>
      </c>
      <c r="S30" s="62" t="e">
        <f t="shared" si="22"/>
        <v>#DIV/0!</v>
      </c>
      <c r="T30" s="66" t="e">
        <f t="shared" si="23"/>
        <v>#DIV/0!</v>
      </c>
    </row>
    <row r="31" spans="1:20" ht="24" customHeight="1" thickBot="1" x14ac:dyDescent="0.3">
      <c r="A31" s="72" t="s">
        <v>30</v>
      </c>
      <c r="B31" s="13"/>
      <c r="C31" s="13"/>
      <c r="D31" s="17"/>
      <c r="E31" s="18"/>
      <c r="F31" s="14" t="e">
        <f>D31/D36</f>
        <v>#DIV/0!</v>
      </c>
      <c r="G31" s="14" t="e">
        <f>E31/E36</f>
        <v>#DIV/0!</v>
      </c>
      <c r="H31" s="80" t="e">
        <f t="shared" si="17"/>
        <v>#DIV/0!</v>
      </c>
      <c r="I31" s="83" t="e">
        <f t="shared" si="18"/>
        <v>#DIV/0!</v>
      </c>
      <c r="J31" s="3"/>
      <c r="K31" s="17"/>
      <c r="L31" s="18"/>
      <c r="M31" s="14">
        <f>K31/K36</f>
        <v>0</v>
      </c>
      <c r="N31" s="14">
        <f>L31/L36</f>
        <v>0</v>
      </c>
      <c r="O31" s="80" t="e">
        <f t="shared" si="19"/>
        <v>#DIV/0!</v>
      </c>
      <c r="P31" s="83" t="e">
        <f t="shared" si="20"/>
        <v>#DIV/0!</v>
      </c>
      <c r="Q31" s="3"/>
      <c r="R31" s="24" t="e">
        <f t="shared" si="21"/>
        <v>#DIV/0!</v>
      </c>
      <c r="S31" s="62" t="e">
        <f t="shared" si="22"/>
        <v>#DIV/0!</v>
      </c>
      <c r="T31" s="50" t="e">
        <f t="shared" si="23"/>
        <v>#DIV/0!</v>
      </c>
    </row>
    <row r="32" spans="1:20" ht="24" customHeight="1" thickBot="1" x14ac:dyDescent="0.3">
      <c r="A32" s="73" t="s">
        <v>44</v>
      </c>
      <c r="B32" s="3"/>
      <c r="D32" s="19"/>
      <c r="E32" s="20"/>
      <c r="F32" s="47" t="e">
        <f>D32/D31</f>
        <v>#DIV/0!</v>
      </c>
      <c r="G32" s="47" t="e">
        <f>E32/E31</f>
        <v>#DIV/0!</v>
      </c>
      <c r="H32" s="81" t="e">
        <f t="shared" si="17"/>
        <v>#DIV/0!</v>
      </c>
      <c r="I32" s="84" t="e">
        <f t="shared" si="18"/>
        <v>#DIV/0!</v>
      </c>
      <c r="J32" s="3"/>
      <c r="K32" s="19"/>
      <c r="L32" s="20"/>
      <c r="M32" s="47" t="e">
        <f>K32/K31</f>
        <v>#DIV/0!</v>
      </c>
      <c r="N32" s="47" t="e">
        <f>L32/L31</f>
        <v>#DIV/0!</v>
      </c>
      <c r="O32" s="81" t="e">
        <f t="shared" si="19"/>
        <v>#DIV/0!</v>
      </c>
      <c r="P32" s="84" t="e">
        <f t="shared" si="20"/>
        <v>#DIV/0!</v>
      </c>
      <c r="Q32" s="3"/>
      <c r="R32" s="24" t="e">
        <f t="shared" si="21"/>
        <v>#DIV/0!</v>
      </c>
      <c r="S32" s="62" t="e">
        <f t="shared" si="22"/>
        <v>#DIV/0!</v>
      </c>
      <c r="T32" s="50" t="e">
        <f t="shared" si="23"/>
        <v>#DIV/0!</v>
      </c>
    </row>
    <row r="33" spans="1:20" ht="24" customHeight="1" thickBot="1" x14ac:dyDescent="0.3">
      <c r="A33" s="77" t="s">
        <v>43</v>
      </c>
      <c r="B33" s="70"/>
      <c r="C33" s="71"/>
      <c r="D33" s="78"/>
      <c r="E33" s="79">
        <f>E34+E35</f>
        <v>0</v>
      </c>
      <c r="F33" s="45" t="e">
        <f>D33/D31</f>
        <v>#DIV/0!</v>
      </c>
      <c r="G33" s="45" t="e">
        <f>E33/E31</f>
        <v>#DIV/0!</v>
      </c>
      <c r="H33" s="82" t="e">
        <f t="shared" si="17"/>
        <v>#DIV/0!</v>
      </c>
      <c r="I33" s="85" t="e">
        <f t="shared" si="18"/>
        <v>#DIV/0!</v>
      </c>
      <c r="J33" s="3"/>
      <c r="K33" s="78"/>
      <c r="L33" s="79">
        <f>L34+L35</f>
        <v>0</v>
      </c>
      <c r="M33" s="45" t="e">
        <f>K33/K31</f>
        <v>#DIV/0!</v>
      </c>
      <c r="N33" s="45" t="e">
        <f>L33/L31</f>
        <v>#DIV/0!</v>
      </c>
      <c r="O33" s="82" t="e">
        <f t="shared" si="19"/>
        <v>#DIV/0!</v>
      </c>
      <c r="P33" s="85" t="e">
        <f t="shared" si="20"/>
        <v>#DIV/0!</v>
      </c>
      <c r="Q33" s="3"/>
      <c r="R33" s="24" t="e">
        <f t="shared" si="21"/>
        <v>#DIV/0!</v>
      </c>
      <c r="S33" s="62" t="e">
        <f t="shared" si="22"/>
        <v>#DIV/0!</v>
      </c>
      <c r="T33" s="50" t="e">
        <f t="shared" si="23"/>
        <v>#DIV/0!</v>
      </c>
    </row>
    <row r="34" spans="1:20" ht="24" customHeight="1" x14ac:dyDescent="0.25">
      <c r="A34" s="46"/>
      <c r="B34" s="74" t="s">
        <v>42</v>
      </c>
      <c r="D34" s="19"/>
      <c r="E34" s="20"/>
      <c r="F34" s="2"/>
      <c r="G34" s="2" t="e">
        <f>E34/E33</f>
        <v>#DIV/0!</v>
      </c>
      <c r="H34" s="86" t="e">
        <f t="shared" si="17"/>
        <v>#DIV/0!</v>
      </c>
      <c r="I34" s="87" t="e">
        <f t="shared" si="18"/>
        <v>#DIV/0!</v>
      </c>
      <c r="K34" s="19"/>
      <c r="L34" s="20"/>
      <c r="M34" s="2"/>
      <c r="N34" s="2" t="e">
        <f>L34/L33</f>
        <v>#DIV/0!</v>
      </c>
      <c r="O34" s="86" t="e">
        <f t="shared" si="19"/>
        <v>#DIV/0!</v>
      </c>
      <c r="P34" s="87" t="e">
        <f t="shared" si="20"/>
        <v>#DIV/0!</v>
      </c>
      <c r="R34" s="93" t="e">
        <f t="shared" si="21"/>
        <v>#DIV/0!</v>
      </c>
      <c r="S34" s="94" t="e">
        <f t="shared" si="22"/>
        <v>#DIV/0!</v>
      </c>
      <c r="T34" s="95" t="e">
        <f t="shared" si="23"/>
        <v>#DIV/0!</v>
      </c>
    </row>
    <row r="35" spans="1:20" ht="24" customHeight="1" thickBot="1" x14ac:dyDescent="0.3">
      <c r="A35" s="46"/>
      <c r="B35" s="74" t="s">
        <v>45</v>
      </c>
      <c r="D35" s="19"/>
      <c r="E35" s="20"/>
      <c r="F35" s="2" t="e">
        <f>D35/D33</f>
        <v>#DIV/0!</v>
      </c>
      <c r="G35" s="2" t="e">
        <f>E35/E33</f>
        <v>#DIV/0!</v>
      </c>
      <c r="H35" s="86" t="e">
        <f t="shared" si="17"/>
        <v>#DIV/0!</v>
      </c>
      <c r="I35" s="87" t="e">
        <f t="shared" si="18"/>
        <v>#DIV/0!</v>
      </c>
      <c r="K35" s="19"/>
      <c r="L35" s="20"/>
      <c r="M35" s="2" t="e">
        <f>K35/K33</f>
        <v>#DIV/0!</v>
      </c>
      <c r="N35" s="2" t="e">
        <f>L35/L33</f>
        <v>#DIV/0!</v>
      </c>
      <c r="O35" s="86" t="e">
        <f t="shared" si="19"/>
        <v>#DIV/0!</v>
      </c>
      <c r="P35" s="87" t="e">
        <f t="shared" si="20"/>
        <v>#DIV/0!</v>
      </c>
      <c r="R35" s="65" t="e">
        <f t="shared" si="21"/>
        <v>#DIV/0!</v>
      </c>
      <c r="S35" s="62" t="e">
        <f t="shared" si="22"/>
        <v>#DIV/0!</v>
      </c>
      <c r="T35" s="66" t="e">
        <f t="shared" si="23"/>
        <v>#DIV/0!</v>
      </c>
    </row>
    <row r="36" spans="1:20" ht="24" customHeight="1" thickBot="1" x14ac:dyDescent="0.3">
      <c r="A36" s="72" t="s">
        <v>12</v>
      </c>
      <c r="B36" s="13"/>
      <c r="C36" s="13"/>
      <c r="D36" s="17">
        <f>D26+D31</f>
        <v>0</v>
      </c>
      <c r="E36" s="18">
        <f>E26+E31</f>
        <v>0</v>
      </c>
      <c r="F36" s="14" t="e">
        <f>F26+F31</f>
        <v>#DIV/0!</v>
      </c>
      <c r="G36" s="14" t="e">
        <f>G26+G31</f>
        <v>#DIV/0!</v>
      </c>
      <c r="H36" s="80" t="e">
        <f t="shared" si="17"/>
        <v>#DIV/0!</v>
      </c>
      <c r="I36" s="83" t="e">
        <f t="shared" si="18"/>
        <v>#DIV/0!</v>
      </c>
      <c r="J36" s="1"/>
      <c r="K36" s="17">
        <v>82914.689000000057</v>
      </c>
      <c r="L36" s="18">
        <v>95555.57299999996</v>
      </c>
      <c r="M36" s="14">
        <f>M26+M31</f>
        <v>0</v>
      </c>
      <c r="N36" s="14">
        <f>N26+N31</f>
        <v>0</v>
      </c>
      <c r="O36" s="80">
        <f t="shared" si="19"/>
        <v>0.15245650864106713</v>
      </c>
      <c r="P36" s="83" t="e">
        <f t="shared" si="20"/>
        <v>#DIV/0!</v>
      </c>
      <c r="R36" s="24" t="e">
        <f t="shared" si="21"/>
        <v>#DIV/0!</v>
      </c>
      <c r="S36" s="62" t="e">
        <f t="shared" si="22"/>
        <v>#DIV/0!</v>
      </c>
      <c r="T36" s="50" t="e">
        <f t="shared" si="23"/>
        <v>#DIV/0!</v>
      </c>
    </row>
    <row r="37" spans="1:20" ht="24" customHeight="1" x14ac:dyDescent="0.25">
      <c r="A37" s="73" t="s">
        <v>44</v>
      </c>
      <c r="B37" s="3"/>
      <c r="D37" s="19">
        <f t="shared" ref="D37:E37" si="24">D27+D32</f>
        <v>0</v>
      </c>
      <c r="E37" s="20">
        <f t="shared" si="24"/>
        <v>0</v>
      </c>
      <c r="F37" s="47" t="e">
        <f>D37/D36</f>
        <v>#DIV/0!</v>
      </c>
      <c r="G37" s="47" t="e">
        <f>E37/E36</f>
        <v>#DIV/0!</v>
      </c>
      <c r="H37" s="81" t="e">
        <f t="shared" si="17"/>
        <v>#DIV/0!</v>
      </c>
      <c r="I37" s="84" t="e">
        <f t="shared" si="18"/>
        <v>#DIV/0!</v>
      </c>
      <c r="J37" s="3"/>
      <c r="K37" s="19">
        <f t="shared" ref="K37:L37" si="25">K27+K32</f>
        <v>0</v>
      </c>
      <c r="L37" s="20">
        <f t="shared" si="25"/>
        <v>0</v>
      </c>
      <c r="M37" s="47">
        <f>K37/K36</f>
        <v>0</v>
      </c>
      <c r="N37" s="47">
        <f>L37/L36</f>
        <v>0</v>
      </c>
      <c r="O37" s="81" t="e">
        <f t="shared" si="19"/>
        <v>#DIV/0!</v>
      </c>
      <c r="P37" s="84" t="e">
        <f t="shared" si="20"/>
        <v>#DIV/0!</v>
      </c>
      <c r="Q37" s="3"/>
      <c r="R37" s="96" t="e">
        <f t="shared" si="21"/>
        <v>#DIV/0!</v>
      </c>
      <c r="S37" s="97" t="e">
        <f t="shared" si="22"/>
        <v>#DIV/0!</v>
      </c>
      <c r="T37" s="98" t="e">
        <f t="shared" si="23"/>
        <v>#DIV/0!</v>
      </c>
    </row>
    <row r="38" spans="1:20" ht="24" customHeight="1" x14ac:dyDescent="0.25">
      <c r="A38" s="77" t="s">
        <v>43</v>
      </c>
      <c r="B38" s="70"/>
      <c r="C38" s="71"/>
      <c r="D38" s="78">
        <f t="shared" ref="D38:E38" si="26">D28+D33</f>
        <v>0</v>
      </c>
      <c r="E38" s="79">
        <f t="shared" si="26"/>
        <v>0</v>
      </c>
      <c r="F38" s="45" t="e">
        <f>D38/D36</f>
        <v>#DIV/0!</v>
      </c>
      <c r="G38" s="45" t="e">
        <f>E38/E36</f>
        <v>#DIV/0!</v>
      </c>
      <c r="H38" s="82" t="e">
        <f t="shared" si="17"/>
        <v>#DIV/0!</v>
      </c>
      <c r="I38" s="85" t="e">
        <f t="shared" si="18"/>
        <v>#DIV/0!</v>
      </c>
      <c r="J38" s="3"/>
      <c r="K38" s="78">
        <f t="shared" ref="K38:L38" si="27">K28+K33</f>
        <v>0</v>
      </c>
      <c r="L38" s="79">
        <f t="shared" si="27"/>
        <v>0</v>
      </c>
      <c r="M38" s="45">
        <f>K38/K36</f>
        <v>0</v>
      </c>
      <c r="N38" s="45">
        <f>L38/L36</f>
        <v>0</v>
      </c>
      <c r="O38" s="82" t="e">
        <f t="shared" si="19"/>
        <v>#DIV/0!</v>
      </c>
      <c r="P38" s="85" t="e">
        <f t="shared" si="20"/>
        <v>#DIV/0!</v>
      </c>
      <c r="Q38" s="3"/>
      <c r="R38" s="43" t="e">
        <f t="shared" si="21"/>
        <v>#DIV/0!</v>
      </c>
      <c r="S38" s="44" t="e">
        <f t="shared" si="22"/>
        <v>#DIV/0!</v>
      </c>
      <c r="T38" s="51" t="e">
        <f t="shared" si="23"/>
        <v>#DIV/0!</v>
      </c>
    </row>
    <row r="39" spans="1:20" ht="24" customHeight="1" x14ac:dyDescent="0.25">
      <c r="A39" s="46"/>
      <c r="B39" s="74" t="s">
        <v>42</v>
      </c>
      <c r="D39" s="19">
        <f t="shared" ref="D39:E39" si="28">D29+D34</f>
        <v>0</v>
      </c>
      <c r="E39" s="20">
        <f t="shared" si="28"/>
        <v>0</v>
      </c>
      <c r="F39" s="2" t="e">
        <f>D39/D38</f>
        <v>#DIV/0!</v>
      </c>
      <c r="G39" s="2" t="e">
        <f>E39/E38</f>
        <v>#DIV/0!</v>
      </c>
      <c r="H39" s="86" t="e">
        <f t="shared" si="17"/>
        <v>#DIV/0!</v>
      </c>
      <c r="I39" s="87" t="e">
        <f t="shared" si="18"/>
        <v>#DIV/0!</v>
      </c>
      <c r="K39" s="19">
        <f t="shared" ref="K39:L39" si="29">K29+K34</f>
        <v>0</v>
      </c>
      <c r="L39" s="20">
        <f t="shared" si="29"/>
        <v>0</v>
      </c>
      <c r="M39" s="2" t="e">
        <f>K39/K38</f>
        <v>#DIV/0!</v>
      </c>
      <c r="N39" s="2" t="e">
        <f>L39/L38</f>
        <v>#DIV/0!</v>
      </c>
      <c r="O39" s="86" t="e">
        <f t="shared" si="19"/>
        <v>#DIV/0!</v>
      </c>
      <c r="P39" s="87" t="e">
        <f t="shared" si="20"/>
        <v>#DIV/0!</v>
      </c>
      <c r="R39" s="88" t="e">
        <f t="shared" si="21"/>
        <v>#DIV/0!</v>
      </c>
      <c r="S39" s="89" t="e">
        <f t="shared" si="22"/>
        <v>#DIV/0!</v>
      </c>
      <c r="T39" s="90" t="e">
        <f t="shared" si="23"/>
        <v>#DIV/0!</v>
      </c>
    </row>
    <row r="40" spans="1:20" ht="24" customHeight="1" thickBot="1" x14ac:dyDescent="0.3">
      <c r="A40" s="75"/>
      <c r="B40" s="76" t="s">
        <v>45</v>
      </c>
      <c r="C40" s="10"/>
      <c r="D40" s="21">
        <f t="shared" ref="D40:E40" si="30">D30+D35</f>
        <v>0</v>
      </c>
      <c r="E40" s="22">
        <f t="shared" si="30"/>
        <v>0</v>
      </c>
      <c r="F40" s="11" t="e">
        <f>D40/D38</f>
        <v>#DIV/0!</v>
      </c>
      <c r="G40" s="11" t="e">
        <f>E40/E38</f>
        <v>#DIV/0!</v>
      </c>
      <c r="H40" s="91" t="e">
        <f t="shared" si="17"/>
        <v>#DIV/0!</v>
      </c>
      <c r="I40" s="92" t="e">
        <f t="shared" si="18"/>
        <v>#DIV/0!</v>
      </c>
      <c r="K40" s="21">
        <f t="shared" ref="K40:L40" si="31">K30+K35</f>
        <v>0</v>
      </c>
      <c r="L40" s="22">
        <f t="shared" si="31"/>
        <v>0</v>
      </c>
      <c r="M40" s="11" t="e">
        <f>K40/K38</f>
        <v>#DIV/0!</v>
      </c>
      <c r="N40" s="11" t="e">
        <f>L40/L38</f>
        <v>#DIV/0!</v>
      </c>
      <c r="O40" s="91" t="e">
        <f t="shared" si="19"/>
        <v>#DIV/0!</v>
      </c>
      <c r="P40" s="92" t="e">
        <f t="shared" si="20"/>
        <v>#DIV/0!</v>
      </c>
      <c r="R40" s="65" t="e">
        <f t="shared" si="21"/>
        <v>#DIV/0!</v>
      </c>
      <c r="S40" s="62" t="e">
        <f t="shared" si="22"/>
        <v>#DIV/0!</v>
      </c>
      <c r="T40" s="66" t="e">
        <f t="shared" si="23"/>
        <v>#DIV/0!</v>
      </c>
    </row>
    <row r="41" spans="1:20" ht="24.75" customHeight="1" thickBot="1" x14ac:dyDescent="0.3"/>
    <row r="42" spans="1:20" ht="15" customHeight="1" x14ac:dyDescent="0.25">
      <c r="A42" s="347" t="s">
        <v>2</v>
      </c>
      <c r="B42" s="321"/>
      <c r="C42" s="321"/>
      <c r="D42" s="358" t="s">
        <v>1</v>
      </c>
      <c r="E42" s="378"/>
      <c r="F42" s="359" t="s">
        <v>13</v>
      </c>
      <c r="G42" s="359"/>
      <c r="H42" s="379" t="s">
        <v>34</v>
      </c>
      <c r="I42" s="378"/>
      <c r="K42" s="358" t="s">
        <v>19</v>
      </c>
      <c r="L42" s="378"/>
      <c r="M42" s="359" t="s">
        <v>13</v>
      </c>
      <c r="N42" s="359"/>
      <c r="O42" s="379" t="s">
        <v>34</v>
      </c>
      <c r="P42" s="378"/>
      <c r="R42" s="358" t="s">
        <v>22</v>
      </c>
      <c r="S42" s="359"/>
      <c r="T42" s="69" t="s">
        <v>0</v>
      </c>
    </row>
    <row r="43" spans="1:20" ht="15" customHeight="1" x14ac:dyDescent="0.25">
      <c r="A43" s="366"/>
      <c r="B43" s="322"/>
      <c r="C43" s="322"/>
      <c r="D43" s="380" t="s">
        <v>40</v>
      </c>
      <c r="E43" s="381"/>
      <c r="F43" s="382" t="str">
        <f>D43</f>
        <v>jan - mar</v>
      </c>
      <c r="G43" s="382"/>
      <c r="H43" s="380" t="str">
        <f>F43</f>
        <v>jan - mar</v>
      </c>
      <c r="I43" s="381"/>
      <c r="K43" s="380" t="str">
        <f>D43</f>
        <v>jan - mar</v>
      </c>
      <c r="L43" s="381"/>
      <c r="M43" s="382" t="str">
        <f>D43</f>
        <v>jan - mar</v>
      </c>
      <c r="N43" s="382"/>
      <c r="O43" s="380" t="str">
        <f>D43</f>
        <v>jan - mar</v>
      </c>
      <c r="P43" s="381"/>
      <c r="R43" s="380" t="str">
        <f>D43</f>
        <v>jan - mar</v>
      </c>
      <c r="S43" s="382"/>
      <c r="T43" s="67" t="s">
        <v>35</v>
      </c>
    </row>
    <row r="44" spans="1:20" ht="15.75" customHeight="1" thickBot="1" x14ac:dyDescent="0.3">
      <c r="A44" s="366"/>
      <c r="B44" s="322"/>
      <c r="C44" s="322"/>
      <c r="D44" s="16">
        <v>2016</v>
      </c>
      <c r="E44" s="67">
        <v>2017</v>
      </c>
      <c r="F44" s="68">
        <f>D44</f>
        <v>2016</v>
      </c>
      <c r="G44" s="68">
        <f>E44</f>
        <v>2017</v>
      </c>
      <c r="H44" s="16" t="s">
        <v>1</v>
      </c>
      <c r="I44" s="67" t="s">
        <v>14</v>
      </c>
      <c r="K44" s="16">
        <f>D44</f>
        <v>2016</v>
      </c>
      <c r="L44" s="67">
        <f>E44</f>
        <v>2017</v>
      </c>
      <c r="M44" s="68">
        <f>F44</f>
        <v>2016</v>
      </c>
      <c r="N44" s="67">
        <f>G44</f>
        <v>2017</v>
      </c>
      <c r="O44" s="68">
        <v>1000</v>
      </c>
      <c r="P44" s="67" t="s">
        <v>14</v>
      </c>
      <c r="R44" s="16">
        <f>D44</f>
        <v>2016</v>
      </c>
      <c r="S44" s="68">
        <f>E44</f>
        <v>2017</v>
      </c>
      <c r="T44" s="67" t="s">
        <v>23</v>
      </c>
    </row>
    <row r="45" spans="1:20" ht="24" customHeight="1" thickBot="1" x14ac:dyDescent="0.3">
      <c r="A45" s="72" t="s">
        <v>29</v>
      </c>
      <c r="B45" s="13"/>
      <c r="C45" s="13"/>
      <c r="D45" s="17"/>
      <c r="E45" s="18"/>
      <c r="F45" s="14" t="e">
        <f>D45/D55</f>
        <v>#DIV/0!</v>
      </c>
      <c r="G45" s="14" t="e">
        <f>E45/E55</f>
        <v>#DIV/0!</v>
      </c>
      <c r="H45" s="80" t="e">
        <f t="shared" ref="H45:H59" si="32">(E45-D45)/D45</f>
        <v>#DIV/0!</v>
      </c>
      <c r="I45" s="83" t="e">
        <f t="shared" ref="I45:I59" si="33">(G45-F45)/F45</f>
        <v>#DIV/0!</v>
      </c>
      <c r="J45" s="1"/>
      <c r="K45" s="17"/>
      <c r="L45" s="18"/>
      <c r="M45" s="14">
        <f>K45/K55</f>
        <v>0</v>
      </c>
      <c r="N45" s="14">
        <f>L45/L55</f>
        <v>0</v>
      </c>
      <c r="O45" s="80" t="e">
        <f t="shared" ref="O45:O59" si="34">(L45-K45)/K45</f>
        <v>#DIV/0!</v>
      </c>
      <c r="P45" s="83" t="e">
        <f t="shared" ref="P45:P59" si="35">(N45-M45)/M45</f>
        <v>#DIV/0!</v>
      </c>
      <c r="Q45" s="1"/>
      <c r="R45" s="24" t="e">
        <f>(K45/D45)*10</f>
        <v>#DIV/0!</v>
      </c>
      <c r="S45" s="62" t="e">
        <f>(L45/E45)*10</f>
        <v>#DIV/0!</v>
      </c>
      <c r="T45" s="50" t="e">
        <f>(S45-R45)/R45</f>
        <v>#DIV/0!</v>
      </c>
    </row>
    <row r="46" spans="1:20" ht="24" customHeight="1" x14ac:dyDescent="0.25">
      <c r="A46" s="73" t="s">
        <v>44</v>
      </c>
      <c r="B46" s="3"/>
      <c r="D46" s="19"/>
      <c r="E46" s="20"/>
      <c r="F46" s="47" t="e">
        <f>D46/D45</f>
        <v>#DIV/0!</v>
      </c>
      <c r="G46" s="47" t="e">
        <f>E46/E45</f>
        <v>#DIV/0!</v>
      </c>
      <c r="H46" s="81" t="e">
        <f t="shared" si="32"/>
        <v>#DIV/0!</v>
      </c>
      <c r="I46" s="84" t="e">
        <f t="shared" si="33"/>
        <v>#DIV/0!</v>
      </c>
      <c r="J46" s="3"/>
      <c r="K46" s="19"/>
      <c r="L46" s="20"/>
      <c r="M46" s="47" t="e">
        <f>K46/K45</f>
        <v>#DIV/0!</v>
      </c>
      <c r="N46" s="47" t="e">
        <f>L46/L45</f>
        <v>#DIV/0!</v>
      </c>
      <c r="O46" s="81" t="e">
        <f t="shared" si="34"/>
        <v>#DIV/0!</v>
      </c>
      <c r="P46" s="84" t="e">
        <f t="shared" si="35"/>
        <v>#DIV/0!</v>
      </c>
      <c r="Q46" s="3"/>
      <c r="R46" s="27" t="e">
        <f t="shared" ref="R46:R59" si="36">(K46/D46)*10</f>
        <v>#DIV/0!</v>
      </c>
      <c r="S46" s="28" t="e">
        <f t="shared" ref="S46:S59" si="37">(L46/E46)*10</f>
        <v>#DIV/0!</v>
      </c>
      <c r="T46" s="49" t="e">
        <f t="shared" ref="T46:T59" si="38">(S46-R46)/R46</f>
        <v>#DIV/0!</v>
      </c>
    </row>
    <row r="47" spans="1:20" ht="24" customHeight="1" x14ac:dyDescent="0.25">
      <c r="A47" s="77" t="s">
        <v>43</v>
      </c>
      <c r="B47" s="70"/>
      <c r="C47" s="71"/>
      <c r="D47" s="78"/>
      <c r="E47" s="79">
        <f>E48+E49</f>
        <v>0</v>
      </c>
      <c r="F47" s="45" t="e">
        <f>D47/D45</f>
        <v>#DIV/0!</v>
      </c>
      <c r="G47" s="45" t="e">
        <f>E47/E45</f>
        <v>#DIV/0!</v>
      </c>
      <c r="H47" s="82" t="e">
        <f t="shared" si="32"/>
        <v>#DIV/0!</v>
      </c>
      <c r="I47" s="85" t="e">
        <f t="shared" si="33"/>
        <v>#DIV/0!</v>
      </c>
      <c r="J47" s="3"/>
      <c r="K47" s="78"/>
      <c r="L47" s="79">
        <f>L48+L49</f>
        <v>0</v>
      </c>
      <c r="M47" s="45" t="e">
        <f>K47/K45</f>
        <v>#DIV/0!</v>
      </c>
      <c r="N47" s="45" t="e">
        <f>L47/L45</f>
        <v>#DIV/0!</v>
      </c>
      <c r="O47" s="82" t="e">
        <f t="shared" si="34"/>
        <v>#DIV/0!</v>
      </c>
      <c r="P47" s="85" t="e">
        <f t="shared" si="35"/>
        <v>#DIV/0!</v>
      </c>
      <c r="Q47" s="3"/>
      <c r="R47" s="63" t="e">
        <f t="shared" si="36"/>
        <v>#DIV/0!</v>
      </c>
      <c r="S47" s="64" t="e">
        <f t="shared" si="37"/>
        <v>#DIV/0!</v>
      </c>
      <c r="T47" s="51" t="e">
        <f t="shared" si="38"/>
        <v>#DIV/0!</v>
      </c>
    </row>
    <row r="48" spans="1:20" ht="24" customHeight="1" x14ac:dyDescent="0.25">
      <c r="A48" s="46"/>
      <c r="B48" s="74" t="s">
        <v>42</v>
      </c>
      <c r="D48" s="19"/>
      <c r="E48" s="20"/>
      <c r="F48" s="47"/>
      <c r="G48" s="47" t="e">
        <f>E48/E47</f>
        <v>#DIV/0!</v>
      </c>
      <c r="H48" s="86" t="e">
        <f t="shared" si="32"/>
        <v>#DIV/0!</v>
      </c>
      <c r="I48" s="87" t="e">
        <f t="shared" si="33"/>
        <v>#DIV/0!</v>
      </c>
      <c r="J48" s="3"/>
      <c r="K48" s="19"/>
      <c r="L48" s="20"/>
      <c r="M48" s="47"/>
      <c r="N48" s="47" t="e">
        <f>L48/L47</f>
        <v>#DIV/0!</v>
      </c>
      <c r="O48" s="86" t="e">
        <f t="shared" si="34"/>
        <v>#DIV/0!</v>
      </c>
      <c r="P48" s="87" t="e">
        <f t="shared" si="35"/>
        <v>#DIV/0!</v>
      </c>
      <c r="Q48" s="3"/>
      <c r="R48" s="88" t="e">
        <f t="shared" si="36"/>
        <v>#DIV/0!</v>
      </c>
      <c r="S48" s="89" t="e">
        <f t="shared" si="37"/>
        <v>#DIV/0!</v>
      </c>
      <c r="T48" s="90" t="e">
        <f t="shared" si="38"/>
        <v>#DIV/0!</v>
      </c>
    </row>
    <row r="49" spans="1:20" ht="24" customHeight="1" thickBot="1" x14ac:dyDescent="0.3">
      <c r="A49" s="46"/>
      <c r="B49" s="74" t="s">
        <v>45</v>
      </c>
      <c r="D49" s="19"/>
      <c r="E49" s="20"/>
      <c r="F49" s="47" t="e">
        <f>D49/D47</f>
        <v>#DIV/0!</v>
      </c>
      <c r="G49" s="47" t="e">
        <f>E49/E47</f>
        <v>#DIV/0!</v>
      </c>
      <c r="H49" s="86" t="e">
        <f t="shared" si="32"/>
        <v>#DIV/0!</v>
      </c>
      <c r="I49" s="87" t="e">
        <f t="shared" si="33"/>
        <v>#DIV/0!</v>
      </c>
      <c r="J49" s="3"/>
      <c r="K49" s="19"/>
      <c r="L49" s="20"/>
      <c r="M49" s="47" t="e">
        <f>K49/K47</f>
        <v>#DIV/0!</v>
      </c>
      <c r="N49" s="47" t="e">
        <f>L49/L47</f>
        <v>#DIV/0!</v>
      </c>
      <c r="O49" s="86" t="e">
        <f t="shared" si="34"/>
        <v>#DIV/0!</v>
      </c>
      <c r="P49" s="87" t="e">
        <f t="shared" si="35"/>
        <v>#DIV/0!</v>
      </c>
      <c r="Q49" s="3"/>
      <c r="R49" s="65" t="e">
        <f t="shared" si="36"/>
        <v>#DIV/0!</v>
      </c>
      <c r="S49" s="62" t="e">
        <f t="shared" si="37"/>
        <v>#DIV/0!</v>
      </c>
      <c r="T49" s="66" t="e">
        <f t="shared" si="38"/>
        <v>#DIV/0!</v>
      </c>
    </row>
    <row r="50" spans="1:20" ht="24" customHeight="1" thickBot="1" x14ac:dyDescent="0.3">
      <c r="A50" s="72" t="s">
        <v>30</v>
      </c>
      <c r="B50" s="13"/>
      <c r="C50" s="13"/>
      <c r="D50" s="17"/>
      <c r="E50" s="18"/>
      <c r="F50" s="14" t="e">
        <f>D50/D55</f>
        <v>#DIV/0!</v>
      </c>
      <c r="G50" s="14" t="e">
        <f>E50/E55</f>
        <v>#DIV/0!</v>
      </c>
      <c r="H50" s="80" t="e">
        <f t="shared" si="32"/>
        <v>#DIV/0!</v>
      </c>
      <c r="I50" s="83" t="e">
        <f t="shared" si="33"/>
        <v>#DIV/0!</v>
      </c>
      <c r="J50" s="3"/>
      <c r="K50" s="17"/>
      <c r="L50" s="18"/>
      <c r="M50" s="14">
        <f>K50/K55</f>
        <v>0</v>
      </c>
      <c r="N50" s="14">
        <f>L50/L55</f>
        <v>0</v>
      </c>
      <c r="O50" s="80" t="e">
        <f t="shared" si="34"/>
        <v>#DIV/0!</v>
      </c>
      <c r="P50" s="83" t="e">
        <f t="shared" si="35"/>
        <v>#DIV/0!</v>
      </c>
      <c r="Q50" s="3"/>
      <c r="R50" s="24" t="e">
        <f t="shared" si="36"/>
        <v>#DIV/0!</v>
      </c>
      <c r="S50" s="62" t="e">
        <f t="shared" si="37"/>
        <v>#DIV/0!</v>
      </c>
      <c r="T50" s="50" t="e">
        <f t="shared" si="38"/>
        <v>#DIV/0!</v>
      </c>
    </row>
    <row r="51" spans="1:20" ht="24" customHeight="1" thickBot="1" x14ac:dyDescent="0.3">
      <c r="A51" s="73" t="s">
        <v>44</v>
      </c>
      <c r="B51" s="3"/>
      <c r="D51" s="19"/>
      <c r="E51" s="20"/>
      <c r="F51" s="47" t="e">
        <f>D51/D50</f>
        <v>#DIV/0!</v>
      </c>
      <c r="G51" s="47" t="e">
        <f>E51/E50</f>
        <v>#DIV/0!</v>
      </c>
      <c r="H51" s="81" t="e">
        <f t="shared" si="32"/>
        <v>#DIV/0!</v>
      </c>
      <c r="I51" s="84" t="e">
        <f t="shared" si="33"/>
        <v>#DIV/0!</v>
      </c>
      <c r="J51" s="3"/>
      <c r="K51" s="19"/>
      <c r="L51" s="20"/>
      <c r="M51" s="47" t="e">
        <f>K51/K50</f>
        <v>#DIV/0!</v>
      </c>
      <c r="N51" s="47" t="e">
        <f>L51/L50</f>
        <v>#DIV/0!</v>
      </c>
      <c r="O51" s="81" t="e">
        <f t="shared" si="34"/>
        <v>#DIV/0!</v>
      </c>
      <c r="P51" s="84" t="e">
        <f t="shared" si="35"/>
        <v>#DIV/0!</v>
      </c>
      <c r="Q51" s="3"/>
      <c r="R51" s="24" t="e">
        <f t="shared" si="36"/>
        <v>#DIV/0!</v>
      </c>
      <c r="S51" s="62" t="e">
        <f t="shared" si="37"/>
        <v>#DIV/0!</v>
      </c>
      <c r="T51" s="50" t="e">
        <f t="shared" si="38"/>
        <v>#DIV/0!</v>
      </c>
    </row>
    <row r="52" spans="1:20" ht="24" customHeight="1" thickBot="1" x14ac:dyDescent="0.3">
      <c r="A52" s="77" t="s">
        <v>43</v>
      </c>
      <c r="B52" s="70"/>
      <c r="C52" s="71"/>
      <c r="D52" s="78"/>
      <c r="E52" s="79">
        <f>E53+E54</f>
        <v>0</v>
      </c>
      <c r="F52" s="45" t="e">
        <f>D52/D50</f>
        <v>#DIV/0!</v>
      </c>
      <c r="G52" s="45" t="e">
        <f>E52/E50</f>
        <v>#DIV/0!</v>
      </c>
      <c r="H52" s="82" t="e">
        <f t="shared" si="32"/>
        <v>#DIV/0!</v>
      </c>
      <c r="I52" s="85" t="e">
        <f t="shared" si="33"/>
        <v>#DIV/0!</v>
      </c>
      <c r="J52" s="3"/>
      <c r="K52" s="78"/>
      <c r="L52" s="79">
        <f>L53+L54</f>
        <v>0</v>
      </c>
      <c r="M52" s="45" t="e">
        <f>K52/K50</f>
        <v>#DIV/0!</v>
      </c>
      <c r="N52" s="45" t="e">
        <f>L52/L50</f>
        <v>#DIV/0!</v>
      </c>
      <c r="O52" s="82" t="e">
        <f t="shared" si="34"/>
        <v>#DIV/0!</v>
      </c>
      <c r="P52" s="85" t="e">
        <f t="shared" si="35"/>
        <v>#DIV/0!</v>
      </c>
      <c r="Q52" s="3"/>
      <c r="R52" s="24" t="e">
        <f t="shared" si="36"/>
        <v>#DIV/0!</v>
      </c>
      <c r="S52" s="62" t="e">
        <f t="shared" si="37"/>
        <v>#DIV/0!</v>
      </c>
      <c r="T52" s="50" t="e">
        <f t="shared" si="38"/>
        <v>#DIV/0!</v>
      </c>
    </row>
    <row r="53" spans="1:20" ht="24" customHeight="1" x14ac:dyDescent="0.25">
      <c r="A53" s="46"/>
      <c r="B53" s="74" t="s">
        <v>42</v>
      </c>
      <c r="D53" s="19"/>
      <c r="E53" s="20"/>
      <c r="F53" s="2"/>
      <c r="G53" s="2" t="e">
        <f>E53/E52</f>
        <v>#DIV/0!</v>
      </c>
      <c r="H53" s="86" t="e">
        <f t="shared" si="32"/>
        <v>#DIV/0!</v>
      </c>
      <c r="I53" s="87" t="e">
        <f t="shared" si="33"/>
        <v>#DIV/0!</v>
      </c>
      <c r="K53" s="19"/>
      <c r="L53" s="20"/>
      <c r="M53" s="2"/>
      <c r="N53" s="2" t="e">
        <f>L53/L52</f>
        <v>#DIV/0!</v>
      </c>
      <c r="O53" s="86" t="e">
        <f t="shared" si="34"/>
        <v>#DIV/0!</v>
      </c>
      <c r="P53" s="87" t="e">
        <f t="shared" si="35"/>
        <v>#DIV/0!</v>
      </c>
      <c r="R53" s="93" t="e">
        <f t="shared" si="36"/>
        <v>#DIV/0!</v>
      </c>
      <c r="S53" s="94" t="e">
        <f t="shared" si="37"/>
        <v>#DIV/0!</v>
      </c>
      <c r="T53" s="95" t="e">
        <f t="shared" si="38"/>
        <v>#DIV/0!</v>
      </c>
    </row>
    <row r="54" spans="1:20" ht="24" customHeight="1" thickBot="1" x14ac:dyDescent="0.3">
      <c r="A54" s="46"/>
      <c r="B54" s="74" t="s">
        <v>45</v>
      </c>
      <c r="D54" s="19"/>
      <c r="E54" s="20"/>
      <c r="F54" s="2" t="e">
        <f>D54/D52</f>
        <v>#DIV/0!</v>
      </c>
      <c r="G54" s="2" t="e">
        <f>E54/E52</f>
        <v>#DIV/0!</v>
      </c>
      <c r="H54" s="86" t="e">
        <f t="shared" si="32"/>
        <v>#DIV/0!</v>
      </c>
      <c r="I54" s="87" t="e">
        <f t="shared" si="33"/>
        <v>#DIV/0!</v>
      </c>
      <c r="K54" s="19"/>
      <c r="L54" s="20"/>
      <c r="M54" s="2" t="e">
        <f>K54/K52</f>
        <v>#DIV/0!</v>
      </c>
      <c r="N54" s="2" t="e">
        <f>L54/L52</f>
        <v>#DIV/0!</v>
      </c>
      <c r="O54" s="86" t="e">
        <f t="shared" si="34"/>
        <v>#DIV/0!</v>
      </c>
      <c r="P54" s="87" t="e">
        <f t="shared" si="35"/>
        <v>#DIV/0!</v>
      </c>
      <c r="R54" s="65" t="e">
        <f t="shared" si="36"/>
        <v>#DIV/0!</v>
      </c>
      <c r="S54" s="62" t="e">
        <f t="shared" si="37"/>
        <v>#DIV/0!</v>
      </c>
      <c r="T54" s="66" t="e">
        <f t="shared" si="38"/>
        <v>#DIV/0!</v>
      </c>
    </row>
    <row r="55" spans="1:20" ht="24" customHeight="1" thickBot="1" x14ac:dyDescent="0.3">
      <c r="A55" s="72" t="s">
        <v>12</v>
      </c>
      <c r="B55" s="13"/>
      <c r="C55" s="13"/>
      <c r="D55" s="17">
        <f>D45+D50</f>
        <v>0</v>
      </c>
      <c r="E55" s="18">
        <f>E45+E50</f>
        <v>0</v>
      </c>
      <c r="F55" s="14" t="e">
        <f>F45+F50</f>
        <v>#DIV/0!</v>
      </c>
      <c r="G55" s="14" t="e">
        <f>G45+G50</f>
        <v>#DIV/0!</v>
      </c>
      <c r="H55" s="80" t="e">
        <f t="shared" si="32"/>
        <v>#DIV/0!</v>
      </c>
      <c r="I55" s="83" t="e">
        <f t="shared" si="33"/>
        <v>#DIV/0!</v>
      </c>
      <c r="J55" s="1"/>
      <c r="K55" s="17">
        <v>82914.689000000057</v>
      </c>
      <c r="L55" s="18">
        <v>95555.57299999996</v>
      </c>
      <c r="M55" s="14">
        <f>M45+M50</f>
        <v>0</v>
      </c>
      <c r="N55" s="14">
        <f>N45+N50</f>
        <v>0</v>
      </c>
      <c r="O55" s="80">
        <f t="shared" si="34"/>
        <v>0.15245650864106713</v>
      </c>
      <c r="P55" s="83" t="e">
        <f t="shared" si="35"/>
        <v>#DIV/0!</v>
      </c>
      <c r="R55" s="24" t="e">
        <f t="shared" si="36"/>
        <v>#DIV/0!</v>
      </c>
      <c r="S55" s="62" t="e">
        <f t="shared" si="37"/>
        <v>#DIV/0!</v>
      </c>
      <c r="T55" s="50" t="e">
        <f t="shared" si="38"/>
        <v>#DIV/0!</v>
      </c>
    </row>
    <row r="56" spans="1:20" ht="24" customHeight="1" x14ac:dyDescent="0.25">
      <c r="A56" s="73" t="s">
        <v>44</v>
      </c>
      <c r="B56" s="3"/>
      <c r="D56" s="19">
        <f t="shared" ref="D56:E56" si="39">D46+D51</f>
        <v>0</v>
      </c>
      <c r="E56" s="20">
        <f t="shared" si="39"/>
        <v>0</v>
      </c>
      <c r="F56" s="47" t="e">
        <f>D56/D55</f>
        <v>#DIV/0!</v>
      </c>
      <c r="G56" s="47" t="e">
        <f>E56/E55</f>
        <v>#DIV/0!</v>
      </c>
      <c r="H56" s="81" t="e">
        <f t="shared" si="32"/>
        <v>#DIV/0!</v>
      </c>
      <c r="I56" s="84" t="e">
        <f t="shared" si="33"/>
        <v>#DIV/0!</v>
      </c>
      <c r="J56" s="3"/>
      <c r="K56" s="19">
        <f t="shared" ref="K56:L56" si="40">K46+K51</f>
        <v>0</v>
      </c>
      <c r="L56" s="20">
        <f t="shared" si="40"/>
        <v>0</v>
      </c>
      <c r="M56" s="47">
        <f>K56/K55</f>
        <v>0</v>
      </c>
      <c r="N56" s="47">
        <f>L56/L55</f>
        <v>0</v>
      </c>
      <c r="O56" s="81" t="e">
        <f t="shared" si="34"/>
        <v>#DIV/0!</v>
      </c>
      <c r="P56" s="84" t="e">
        <f t="shared" si="35"/>
        <v>#DIV/0!</v>
      </c>
      <c r="Q56" s="3"/>
      <c r="R56" s="96" t="e">
        <f t="shared" si="36"/>
        <v>#DIV/0!</v>
      </c>
      <c r="S56" s="97" t="e">
        <f t="shared" si="37"/>
        <v>#DIV/0!</v>
      </c>
      <c r="T56" s="98" t="e">
        <f t="shared" si="38"/>
        <v>#DIV/0!</v>
      </c>
    </row>
    <row r="57" spans="1:20" ht="24" customHeight="1" x14ac:dyDescent="0.25">
      <c r="A57" s="77" t="s">
        <v>43</v>
      </c>
      <c r="B57" s="70"/>
      <c r="C57" s="71"/>
      <c r="D57" s="78">
        <f t="shared" ref="D57:E57" si="41">D47+D52</f>
        <v>0</v>
      </c>
      <c r="E57" s="79">
        <f t="shared" si="41"/>
        <v>0</v>
      </c>
      <c r="F57" s="45" t="e">
        <f>D57/D55</f>
        <v>#DIV/0!</v>
      </c>
      <c r="G57" s="45" t="e">
        <f>E57/E55</f>
        <v>#DIV/0!</v>
      </c>
      <c r="H57" s="82" t="e">
        <f t="shared" si="32"/>
        <v>#DIV/0!</v>
      </c>
      <c r="I57" s="85" t="e">
        <f t="shared" si="33"/>
        <v>#DIV/0!</v>
      </c>
      <c r="J57" s="3"/>
      <c r="K57" s="78">
        <f t="shared" ref="K57:L57" si="42">K47+K52</f>
        <v>0</v>
      </c>
      <c r="L57" s="79">
        <f t="shared" si="42"/>
        <v>0</v>
      </c>
      <c r="M57" s="45">
        <f>K57/K55</f>
        <v>0</v>
      </c>
      <c r="N57" s="45">
        <f>L57/L55</f>
        <v>0</v>
      </c>
      <c r="O57" s="82" t="e">
        <f t="shared" si="34"/>
        <v>#DIV/0!</v>
      </c>
      <c r="P57" s="85" t="e">
        <f t="shared" si="35"/>
        <v>#DIV/0!</v>
      </c>
      <c r="Q57" s="3"/>
      <c r="R57" s="43" t="e">
        <f t="shared" si="36"/>
        <v>#DIV/0!</v>
      </c>
      <c r="S57" s="44" t="e">
        <f t="shared" si="37"/>
        <v>#DIV/0!</v>
      </c>
      <c r="T57" s="51" t="e">
        <f t="shared" si="38"/>
        <v>#DIV/0!</v>
      </c>
    </row>
    <row r="58" spans="1:20" ht="24" customHeight="1" x14ac:dyDescent="0.25">
      <c r="A58" s="46"/>
      <c r="B58" s="74" t="s">
        <v>42</v>
      </c>
      <c r="D58" s="19">
        <f t="shared" ref="D58:E58" si="43">D48+D53</f>
        <v>0</v>
      </c>
      <c r="E58" s="20">
        <f t="shared" si="43"/>
        <v>0</v>
      </c>
      <c r="F58" s="2" t="e">
        <f>D58/D57</f>
        <v>#DIV/0!</v>
      </c>
      <c r="G58" s="2" t="e">
        <f>E58/E57</f>
        <v>#DIV/0!</v>
      </c>
      <c r="H58" s="86" t="e">
        <f t="shared" si="32"/>
        <v>#DIV/0!</v>
      </c>
      <c r="I58" s="87" t="e">
        <f t="shared" si="33"/>
        <v>#DIV/0!</v>
      </c>
      <c r="K58" s="19">
        <f t="shared" ref="K58:L58" si="44">K48+K53</f>
        <v>0</v>
      </c>
      <c r="L58" s="20">
        <f t="shared" si="44"/>
        <v>0</v>
      </c>
      <c r="M58" s="2" t="e">
        <f>K58/K57</f>
        <v>#DIV/0!</v>
      </c>
      <c r="N58" s="2" t="e">
        <f>L58/L57</f>
        <v>#DIV/0!</v>
      </c>
      <c r="O58" s="86" t="e">
        <f t="shared" si="34"/>
        <v>#DIV/0!</v>
      </c>
      <c r="P58" s="87" t="e">
        <f t="shared" si="35"/>
        <v>#DIV/0!</v>
      </c>
      <c r="R58" s="88" t="e">
        <f t="shared" si="36"/>
        <v>#DIV/0!</v>
      </c>
      <c r="S58" s="89" t="e">
        <f t="shared" si="37"/>
        <v>#DIV/0!</v>
      </c>
      <c r="T58" s="90" t="e">
        <f t="shared" si="38"/>
        <v>#DIV/0!</v>
      </c>
    </row>
    <row r="59" spans="1:20" ht="24" customHeight="1" thickBot="1" x14ac:dyDescent="0.3">
      <c r="A59" s="75"/>
      <c r="B59" s="76" t="s">
        <v>45</v>
      </c>
      <c r="C59" s="10"/>
      <c r="D59" s="21">
        <f t="shared" ref="D59:E59" si="45">D49+D54</f>
        <v>0</v>
      </c>
      <c r="E59" s="22">
        <f t="shared" si="45"/>
        <v>0</v>
      </c>
      <c r="F59" s="11" t="e">
        <f>D59/D57</f>
        <v>#DIV/0!</v>
      </c>
      <c r="G59" s="11" t="e">
        <f>E59/E57</f>
        <v>#DIV/0!</v>
      </c>
      <c r="H59" s="91" t="e">
        <f t="shared" si="32"/>
        <v>#DIV/0!</v>
      </c>
      <c r="I59" s="92" t="e">
        <f t="shared" si="33"/>
        <v>#DIV/0!</v>
      </c>
      <c r="K59" s="21">
        <f t="shared" ref="K59:L59" si="46">K49+K54</f>
        <v>0</v>
      </c>
      <c r="L59" s="22">
        <f t="shared" si="46"/>
        <v>0</v>
      </c>
      <c r="M59" s="11" t="e">
        <f>K59/K57</f>
        <v>#DIV/0!</v>
      </c>
      <c r="N59" s="11" t="e">
        <f>L59/L57</f>
        <v>#DIV/0!</v>
      </c>
      <c r="O59" s="91" t="e">
        <f t="shared" si="34"/>
        <v>#DIV/0!</v>
      </c>
      <c r="P59" s="92" t="e">
        <f t="shared" si="35"/>
        <v>#DIV/0!</v>
      </c>
      <c r="R59" s="65" t="e">
        <f t="shared" si="36"/>
        <v>#DIV/0!</v>
      </c>
      <c r="S59" s="62" t="e">
        <f t="shared" si="37"/>
        <v>#DIV/0!</v>
      </c>
      <c r="T59" s="66" t="e">
        <f t="shared" si="38"/>
        <v>#DIV/0!</v>
      </c>
    </row>
  </sheetData>
  <mergeCells count="45">
    <mergeCell ref="M42:N42"/>
    <mergeCell ref="O42:P42"/>
    <mergeCell ref="R42:S42"/>
    <mergeCell ref="D43:E43"/>
    <mergeCell ref="F43:G43"/>
    <mergeCell ref="H43:I43"/>
    <mergeCell ref="K43:L43"/>
    <mergeCell ref="M43:N43"/>
    <mergeCell ref="O43:P43"/>
    <mergeCell ref="R43:S43"/>
    <mergeCell ref="A42:C44"/>
    <mergeCell ref="D42:E42"/>
    <mergeCell ref="F42:G42"/>
    <mergeCell ref="H42:I42"/>
    <mergeCell ref="K42:L42"/>
    <mergeCell ref="M23:N23"/>
    <mergeCell ref="O23:P23"/>
    <mergeCell ref="R23:S23"/>
    <mergeCell ref="D24:E24"/>
    <mergeCell ref="F24:G24"/>
    <mergeCell ref="H24:I24"/>
    <mergeCell ref="K24:L24"/>
    <mergeCell ref="M24:N24"/>
    <mergeCell ref="O24:P24"/>
    <mergeCell ref="R24:S24"/>
    <mergeCell ref="A23:C25"/>
    <mergeCell ref="D23:E23"/>
    <mergeCell ref="F23:G23"/>
    <mergeCell ref="H23:I23"/>
    <mergeCell ref="K23:L23"/>
    <mergeCell ref="O4:P4"/>
    <mergeCell ref="R4:S4"/>
    <mergeCell ref="D5:E5"/>
    <mergeCell ref="F5:G5"/>
    <mergeCell ref="H5:I5"/>
    <mergeCell ref="K5:L5"/>
    <mergeCell ref="M5:N5"/>
    <mergeCell ref="O5:P5"/>
    <mergeCell ref="R5:S5"/>
    <mergeCell ref="M4:N4"/>
    <mergeCell ref="A4:C6"/>
    <mergeCell ref="D4:E4"/>
    <mergeCell ref="F4:G4"/>
    <mergeCell ref="H4:I4"/>
    <mergeCell ref="K4:L4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83" orientation="landscape" r:id="rId1"/>
  <ignoredErrors>
    <ignoredError sqref="O20:P21 R20:T21 T10:T11 O10:P11 R10:R11 R15:R16 T15:T16 O15:P16 H15:I16 H20:I21" evalError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7" id="{46B23AA8-FD42-4E97-8D0B-D22CB5B4656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H7:I21</xm:sqref>
        </x14:conditionalFormatting>
        <x14:conditionalFormatting xmlns:xm="http://schemas.microsoft.com/office/excel/2006/main">
          <x14:cfRule type="iconSet" priority="6" id="{0A19E607-6EFD-4ADA-B7BB-8ED2EDCAE9E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H26:I40</xm:sqref>
        </x14:conditionalFormatting>
        <x14:conditionalFormatting xmlns:xm="http://schemas.microsoft.com/office/excel/2006/main">
          <x14:cfRule type="iconSet" priority="3" id="{6FB0756F-60B9-4046-B6AE-5D1B316E370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H45:I59</xm:sqref>
        </x14:conditionalFormatting>
        <x14:conditionalFormatting xmlns:xm="http://schemas.microsoft.com/office/excel/2006/main">
          <x14:cfRule type="iconSet" priority="13" id="{81656338-F3B9-4D9E-A51F-C02CBE4EEA5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O7:P21</xm:sqref>
        </x14:conditionalFormatting>
        <x14:conditionalFormatting xmlns:xm="http://schemas.microsoft.com/office/excel/2006/main">
          <x14:cfRule type="iconSet" priority="4" id="{81C0546D-B54B-4F05-996D-4CBBD996D5D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O26:P40</xm:sqref>
        </x14:conditionalFormatting>
        <x14:conditionalFormatting xmlns:xm="http://schemas.microsoft.com/office/excel/2006/main">
          <x14:cfRule type="iconSet" priority="1" id="{536479E8-B809-413C-A37E-F6260A78413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O45:P59</xm:sqref>
        </x14:conditionalFormatting>
        <x14:conditionalFormatting xmlns:xm="http://schemas.microsoft.com/office/excel/2006/main">
          <x14:cfRule type="iconSet" priority="15" id="{BD7F3B5F-EBF6-4AE9-8CBC-67C241F3C90E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T7:T21</xm:sqref>
        </x14:conditionalFormatting>
        <x14:conditionalFormatting xmlns:xm="http://schemas.microsoft.com/office/excel/2006/main">
          <x14:cfRule type="iconSet" priority="5" id="{43E9E47C-34E0-425F-A003-D9DB0C6BDFF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T26:T40</xm:sqref>
        </x14:conditionalFormatting>
        <x14:conditionalFormatting xmlns:xm="http://schemas.microsoft.com/office/excel/2006/main">
          <x14:cfRule type="iconSet" priority="2" id="{27976132-3175-4784-BEEC-63C938AE722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T45:T59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14151A-DA90-446D-B4B5-9E564B659768}">
  <sheetPr codeName="Folha3">
    <pageSetUpPr fitToPage="1"/>
  </sheetPr>
  <dimension ref="A1:AK36"/>
  <sheetViews>
    <sheetView showGridLines="0" workbookViewId="0">
      <selection activeCell="Y29" sqref="Y29"/>
    </sheetView>
  </sheetViews>
  <sheetFormatPr defaultRowHeight="15" x14ac:dyDescent="0.25"/>
  <cols>
    <col min="1" max="1" width="19.42578125" bestFit="1" customWidth="1"/>
    <col min="18" max="18" width="9.42578125" customWidth="1"/>
    <col min="19" max="19" width="18.5703125" customWidth="1"/>
    <col min="20" max="21" width="9.140625" customWidth="1"/>
    <col min="22" max="23" width="9.85546875" customWidth="1"/>
    <col min="261" max="261" width="19.42578125" bestFit="1" customWidth="1"/>
    <col min="271" max="271" width="18.5703125" customWidth="1"/>
    <col min="272" max="273" width="9.140625" customWidth="1"/>
    <col min="274" max="274" width="0" hidden="1" customWidth="1"/>
    <col min="275" max="276" width="9.85546875" customWidth="1"/>
    <col min="517" max="517" width="19.42578125" bestFit="1" customWidth="1"/>
    <col min="527" max="527" width="18.5703125" customWidth="1"/>
    <col min="528" max="529" width="9.140625" customWidth="1"/>
    <col min="530" max="530" width="0" hidden="1" customWidth="1"/>
    <col min="531" max="532" width="9.85546875" customWidth="1"/>
    <col min="773" max="773" width="19.42578125" bestFit="1" customWidth="1"/>
    <col min="783" max="783" width="18.5703125" customWidth="1"/>
    <col min="784" max="785" width="9.140625" customWidth="1"/>
    <col min="786" max="786" width="0" hidden="1" customWidth="1"/>
    <col min="787" max="788" width="9.85546875" customWidth="1"/>
    <col min="1029" max="1029" width="19.42578125" bestFit="1" customWidth="1"/>
    <col min="1039" max="1039" width="18.5703125" customWidth="1"/>
    <col min="1040" max="1041" width="9.140625" customWidth="1"/>
    <col min="1042" max="1042" width="0" hidden="1" customWidth="1"/>
    <col min="1043" max="1044" width="9.85546875" customWidth="1"/>
    <col min="1285" max="1285" width="19.42578125" bestFit="1" customWidth="1"/>
    <col min="1295" max="1295" width="18.5703125" customWidth="1"/>
    <col min="1296" max="1297" width="9.140625" customWidth="1"/>
    <col min="1298" max="1298" width="0" hidden="1" customWidth="1"/>
    <col min="1299" max="1300" width="9.85546875" customWidth="1"/>
    <col min="1541" max="1541" width="19.42578125" bestFit="1" customWidth="1"/>
    <col min="1551" max="1551" width="18.5703125" customWidth="1"/>
    <col min="1552" max="1553" width="9.140625" customWidth="1"/>
    <col min="1554" max="1554" width="0" hidden="1" customWidth="1"/>
    <col min="1555" max="1556" width="9.85546875" customWidth="1"/>
    <col min="1797" max="1797" width="19.42578125" bestFit="1" customWidth="1"/>
    <col min="1807" max="1807" width="18.5703125" customWidth="1"/>
    <col min="1808" max="1809" width="9.140625" customWidth="1"/>
    <col min="1810" max="1810" width="0" hidden="1" customWidth="1"/>
    <col min="1811" max="1812" width="9.85546875" customWidth="1"/>
    <col min="2053" max="2053" width="19.42578125" bestFit="1" customWidth="1"/>
    <col min="2063" max="2063" width="18.5703125" customWidth="1"/>
    <col min="2064" max="2065" width="9.140625" customWidth="1"/>
    <col min="2066" max="2066" width="0" hidden="1" customWidth="1"/>
    <col min="2067" max="2068" width="9.85546875" customWidth="1"/>
    <col min="2309" max="2309" width="19.42578125" bestFit="1" customWidth="1"/>
    <col min="2319" max="2319" width="18.5703125" customWidth="1"/>
    <col min="2320" max="2321" width="9.140625" customWidth="1"/>
    <col min="2322" max="2322" width="0" hidden="1" customWidth="1"/>
    <col min="2323" max="2324" width="9.85546875" customWidth="1"/>
    <col min="2565" max="2565" width="19.42578125" bestFit="1" customWidth="1"/>
    <col min="2575" max="2575" width="18.5703125" customWidth="1"/>
    <col min="2576" max="2577" width="9.140625" customWidth="1"/>
    <col min="2578" max="2578" width="0" hidden="1" customWidth="1"/>
    <col min="2579" max="2580" width="9.85546875" customWidth="1"/>
    <col min="2821" max="2821" width="19.42578125" bestFit="1" customWidth="1"/>
    <col min="2831" max="2831" width="18.5703125" customWidth="1"/>
    <col min="2832" max="2833" width="9.140625" customWidth="1"/>
    <col min="2834" max="2834" width="0" hidden="1" customWidth="1"/>
    <col min="2835" max="2836" width="9.85546875" customWidth="1"/>
    <col min="3077" max="3077" width="19.42578125" bestFit="1" customWidth="1"/>
    <col min="3087" max="3087" width="18.5703125" customWidth="1"/>
    <col min="3088" max="3089" width="9.140625" customWidth="1"/>
    <col min="3090" max="3090" width="0" hidden="1" customWidth="1"/>
    <col min="3091" max="3092" width="9.85546875" customWidth="1"/>
    <col min="3333" max="3333" width="19.42578125" bestFit="1" customWidth="1"/>
    <col min="3343" max="3343" width="18.5703125" customWidth="1"/>
    <col min="3344" max="3345" width="9.140625" customWidth="1"/>
    <col min="3346" max="3346" width="0" hidden="1" customWidth="1"/>
    <col min="3347" max="3348" width="9.85546875" customWidth="1"/>
    <col min="3589" max="3589" width="19.42578125" bestFit="1" customWidth="1"/>
    <col min="3599" max="3599" width="18.5703125" customWidth="1"/>
    <col min="3600" max="3601" width="9.140625" customWidth="1"/>
    <col min="3602" max="3602" width="0" hidden="1" customWidth="1"/>
    <col min="3603" max="3604" width="9.85546875" customWidth="1"/>
    <col min="3845" max="3845" width="19.42578125" bestFit="1" customWidth="1"/>
    <col min="3855" max="3855" width="18.5703125" customWidth="1"/>
    <col min="3856" max="3857" width="9.140625" customWidth="1"/>
    <col min="3858" max="3858" width="0" hidden="1" customWidth="1"/>
    <col min="3859" max="3860" width="9.85546875" customWidth="1"/>
    <col min="4101" max="4101" width="19.42578125" bestFit="1" customWidth="1"/>
    <col min="4111" max="4111" width="18.5703125" customWidth="1"/>
    <col min="4112" max="4113" width="9.140625" customWidth="1"/>
    <col min="4114" max="4114" width="0" hidden="1" customWidth="1"/>
    <col min="4115" max="4116" width="9.85546875" customWidth="1"/>
    <col min="4357" max="4357" width="19.42578125" bestFit="1" customWidth="1"/>
    <col min="4367" max="4367" width="18.5703125" customWidth="1"/>
    <col min="4368" max="4369" width="9.140625" customWidth="1"/>
    <col min="4370" max="4370" width="0" hidden="1" customWidth="1"/>
    <col min="4371" max="4372" width="9.85546875" customWidth="1"/>
    <col min="4613" max="4613" width="19.42578125" bestFit="1" customWidth="1"/>
    <col min="4623" max="4623" width="18.5703125" customWidth="1"/>
    <col min="4624" max="4625" width="9.140625" customWidth="1"/>
    <col min="4626" max="4626" width="0" hidden="1" customWidth="1"/>
    <col min="4627" max="4628" width="9.85546875" customWidth="1"/>
    <col min="4869" max="4869" width="19.42578125" bestFit="1" customWidth="1"/>
    <col min="4879" max="4879" width="18.5703125" customWidth="1"/>
    <col min="4880" max="4881" width="9.140625" customWidth="1"/>
    <col min="4882" max="4882" width="0" hidden="1" customWidth="1"/>
    <col min="4883" max="4884" width="9.85546875" customWidth="1"/>
    <col min="5125" max="5125" width="19.42578125" bestFit="1" customWidth="1"/>
    <col min="5135" max="5135" width="18.5703125" customWidth="1"/>
    <col min="5136" max="5137" width="9.140625" customWidth="1"/>
    <col min="5138" max="5138" width="0" hidden="1" customWidth="1"/>
    <col min="5139" max="5140" width="9.85546875" customWidth="1"/>
    <col min="5381" max="5381" width="19.42578125" bestFit="1" customWidth="1"/>
    <col min="5391" max="5391" width="18.5703125" customWidth="1"/>
    <col min="5392" max="5393" width="9.140625" customWidth="1"/>
    <col min="5394" max="5394" width="0" hidden="1" customWidth="1"/>
    <col min="5395" max="5396" width="9.85546875" customWidth="1"/>
    <col min="5637" max="5637" width="19.42578125" bestFit="1" customWidth="1"/>
    <col min="5647" max="5647" width="18.5703125" customWidth="1"/>
    <col min="5648" max="5649" width="9.140625" customWidth="1"/>
    <col min="5650" max="5650" width="0" hidden="1" customWidth="1"/>
    <col min="5651" max="5652" width="9.85546875" customWidth="1"/>
    <col min="5893" max="5893" width="19.42578125" bestFit="1" customWidth="1"/>
    <col min="5903" max="5903" width="18.5703125" customWidth="1"/>
    <col min="5904" max="5905" width="9.140625" customWidth="1"/>
    <col min="5906" max="5906" width="0" hidden="1" customWidth="1"/>
    <col min="5907" max="5908" width="9.85546875" customWidth="1"/>
    <col min="6149" max="6149" width="19.42578125" bestFit="1" customWidth="1"/>
    <col min="6159" max="6159" width="18.5703125" customWidth="1"/>
    <col min="6160" max="6161" width="9.140625" customWidth="1"/>
    <col min="6162" max="6162" width="0" hidden="1" customWidth="1"/>
    <col min="6163" max="6164" width="9.85546875" customWidth="1"/>
    <col min="6405" max="6405" width="19.42578125" bestFit="1" customWidth="1"/>
    <col min="6415" max="6415" width="18.5703125" customWidth="1"/>
    <col min="6416" max="6417" width="9.140625" customWidth="1"/>
    <col min="6418" max="6418" width="0" hidden="1" customWidth="1"/>
    <col min="6419" max="6420" width="9.85546875" customWidth="1"/>
    <col min="6661" max="6661" width="19.42578125" bestFit="1" customWidth="1"/>
    <col min="6671" max="6671" width="18.5703125" customWidth="1"/>
    <col min="6672" max="6673" width="9.140625" customWidth="1"/>
    <col min="6674" max="6674" width="0" hidden="1" customWidth="1"/>
    <col min="6675" max="6676" width="9.85546875" customWidth="1"/>
    <col min="6917" max="6917" width="19.42578125" bestFit="1" customWidth="1"/>
    <col min="6927" max="6927" width="18.5703125" customWidth="1"/>
    <col min="6928" max="6929" width="9.140625" customWidth="1"/>
    <col min="6930" max="6930" width="0" hidden="1" customWidth="1"/>
    <col min="6931" max="6932" width="9.85546875" customWidth="1"/>
    <col min="7173" max="7173" width="19.42578125" bestFit="1" customWidth="1"/>
    <col min="7183" max="7183" width="18.5703125" customWidth="1"/>
    <col min="7184" max="7185" width="9.140625" customWidth="1"/>
    <col min="7186" max="7186" width="0" hidden="1" customWidth="1"/>
    <col min="7187" max="7188" width="9.85546875" customWidth="1"/>
    <col min="7429" max="7429" width="19.42578125" bestFit="1" customWidth="1"/>
    <col min="7439" max="7439" width="18.5703125" customWidth="1"/>
    <col min="7440" max="7441" width="9.140625" customWidth="1"/>
    <col min="7442" max="7442" width="0" hidden="1" customWidth="1"/>
    <col min="7443" max="7444" width="9.85546875" customWidth="1"/>
    <col min="7685" max="7685" width="19.42578125" bestFit="1" customWidth="1"/>
    <col min="7695" max="7695" width="18.5703125" customWidth="1"/>
    <col min="7696" max="7697" width="9.140625" customWidth="1"/>
    <col min="7698" max="7698" width="0" hidden="1" customWidth="1"/>
    <col min="7699" max="7700" width="9.85546875" customWidth="1"/>
    <col min="7941" max="7941" width="19.42578125" bestFit="1" customWidth="1"/>
    <col min="7951" max="7951" width="18.5703125" customWidth="1"/>
    <col min="7952" max="7953" width="9.140625" customWidth="1"/>
    <col min="7954" max="7954" width="0" hidden="1" customWidth="1"/>
    <col min="7955" max="7956" width="9.85546875" customWidth="1"/>
    <col min="8197" max="8197" width="19.42578125" bestFit="1" customWidth="1"/>
    <col min="8207" max="8207" width="18.5703125" customWidth="1"/>
    <col min="8208" max="8209" width="9.140625" customWidth="1"/>
    <col min="8210" max="8210" width="0" hidden="1" customWidth="1"/>
    <col min="8211" max="8212" width="9.85546875" customWidth="1"/>
    <col min="8453" max="8453" width="19.42578125" bestFit="1" customWidth="1"/>
    <col min="8463" max="8463" width="18.5703125" customWidth="1"/>
    <col min="8464" max="8465" width="9.140625" customWidth="1"/>
    <col min="8466" max="8466" width="0" hidden="1" customWidth="1"/>
    <col min="8467" max="8468" width="9.85546875" customWidth="1"/>
    <col min="8709" max="8709" width="19.42578125" bestFit="1" customWidth="1"/>
    <col min="8719" max="8719" width="18.5703125" customWidth="1"/>
    <col min="8720" max="8721" width="9.140625" customWidth="1"/>
    <col min="8722" max="8722" width="0" hidden="1" customWidth="1"/>
    <col min="8723" max="8724" width="9.85546875" customWidth="1"/>
    <col min="8965" max="8965" width="19.42578125" bestFit="1" customWidth="1"/>
    <col min="8975" max="8975" width="18.5703125" customWidth="1"/>
    <col min="8976" max="8977" width="9.140625" customWidth="1"/>
    <col min="8978" max="8978" width="0" hidden="1" customWidth="1"/>
    <col min="8979" max="8980" width="9.85546875" customWidth="1"/>
    <col min="9221" max="9221" width="19.42578125" bestFit="1" customWidth="1"/>
    <col min="9231" max="9231" width="18.5703125" customWidth="1"/>
    <col min="9232" max="9233" width="9.140625" customWidth="1"/>
    <col min="9234" max="9234" width="0" hidden="1" customWidth="1"/>
    <col min="9235" max="9236" width="9.85546875" customWidth="1"/>
    <col min="9477" max="9477" width="19.42578125" bestFit="1" customWidth="1"/>
    <col min="9487" max="9487" width="18.5703125" customWidth="1"/>
    <col min="9488" max="9489" width="9.140625" customWidth="1"/>
    <col min="9490" max="9490" width="0" hidden="1" customWidth="1"/>
    <col min="9491" max="9492" width="9.85546875" customWidth="1"/>
    <col min="9733" max="9733" width="19.42578125" bestFit="1" customWidth="1"/>
    <col min="9743" max="9743" width="18.5703125" customWidth="1"/>
    <col min="9744" max="9745" width="9.140625" customWidth="1"/>
    <col min="9746" max="9746" width="0" hidden="1" customWidth="1"/>
    <col min="9747" max="9748" width="9.85546875" customWidth="1"/>
    <col min="9989" max="9989" width="19.42578125" bestFit="1" customWidth="1"/>
    <col min="9999" max="9999" width="18.5703125" customWidth="1"/>
    <col min="10000" max="10001" width="9.140625" customWidth="1"/>
    <col min="10002" max="10002" width="0" hidden="1" customWidth="1"/>
    <col min="10003" max="10004" width="9.85546875" customWidth="1"/>
    <col min="10245" max="10245" width="19.42578125" bestFit="1" customWidth="1"/>
    <col min="10255" max="10255" width="18.5703125" customWidth="1"/>
    <col min="10256" max="10257" width="9.140625" customWidth="1"/>
    <col min="10258" max="10258" width="0" hidden="1" customWidth="1"/>
    <col min="10259" max="10260" width="9.85546875" customWidth="1"/>
    <col min="10501" max="10501" width="19.42578125" bestFit="1" customWidth="1"/>
    <col min="10511" max="10511" width="18.5703125" customWidth="1"/>
    <col min="10512" max="10513" width="9.140625" customWidth="1"/>
    <col min="10514" max="10514" width="0" hidden="1" customWidth="1"/>
    <col min="10515" max="10516" width="9.85546875" customWidth="1"/>
    <col min="10757" max="10757" width="19.42578125" bestFit="1" customWidth="1"/>
    <col min="10767" max="10767" width="18.5703125" customWidth="1"/>
    <col min="10768" max="10769" width="9.140625" customWidth="1"/>
    <col min="10770" max="10770" width="0" hidden="1" customWidth="1"/>
    <col min="10771" max="10772" width="9.85546875" customWidth="1"/>
    <col min="11013" max="11013" width="19.42578125" bestFit="1" customWidth="1"/>
    <col min="11023" max="11023" width="18.5703125" customWidth="1"/>
    <col min="11024" max="11025" width="9.140625" customWidth="1"/>
    <col min="11026" max="11026" width="0" hidden="1" customWidth="1"/>
    <col min="11027" max="11028" width="9.85546875" customWidth="1"/>
    <col min="11269" max="11269" width="19.42578125" bestFit="1" customWidth="1"/>
    <col min="11279" max="11279" width="18.5703125" customWidth="1"/>
    <col min="11280" max="11281" width="9.140625" customWidth="1"/>
    <col min="11282" max="11282" width="0" hidden="1" customWidth="1"/>
    <col min="11283" max="11284" width="9.85546875" customWidth="1"/>
    <col min="11525" max="11525" width="19.42578125" bestFit="1" customWidth="1"/>
    <col min="11535" max="11535" width="18.5703125" customWidth="1"/>
    <col min="11536" max="11537" width="9.140625" customWidth="1"/>
    <col min="11538" max="11538" width="0" hidden="1" customWidth="1"/>
    <col min="11539" max="11540" width="9.85546875" customWidth="1"/>
    <col min="11781" max="11781" width="19.42578125" bestFit="1" customWidth="1"/>
    <col min="11791" max="11791" width="18.5703125" customWidth="1"/>
    <col min="11792" max="11793" width="9.140625" customWidth="1"/>
    <col min="11794" max="11794" width="0" hidden="1" customWidth="1"/>
    <col min="11795" max="11796" width="9.85546875" customWidth="1"/>
    <col min="12037" max="12037" width="19.42578125" bestFit="1" customWidth="1"/>
    <col min="12047" max="12047" width="18.5703125" customWidth="1"/>
    <col min="12048" max="12049" width="9.140625" customWidth="1"/>
    <col min="12050" max="12050" width="0" hidden="1" customWidth="1"/>
    <col min="12051" max="12052" width="9.85546875" customWidth="1"/>
    <col min="12293" max="12293" width="19.42578125" bestFit="1" customWidth="1"/>
    <col min="12303" max="12303" width="18.5703125" customWidth="1"/>
    <col min="12304" max="12305" width="9.140625" customWidth="1"/>
    <col min="12306" max="12306" width="0" hidden="1" customWidth="1"/>
    <col min="12307" max="12308" width="9.85546875" customWidth="1"/>
    <col min="12549" max="12549" width="19.42578125" bestFit="1" customWidth="1"/>
    <col min="12559" max="12559" width="18.5703125" customWidth="1"/>
    <col min="12560" max="12561" width="9.140625" customWidth="1"/>
    <col min="12562" max="12562" width="0" hidden="1" customWidth="1"/>
    <col min="12563" max="12564" width="9.85546875" customWidth="1"/>
    <col min="12805" max="12805" width="19.42578125" bestFit="1" customWidth="1"/>
    <col min="12815" max="12815" width="18.5703125" customWidth="1"/>
    <col min="12816" max="12817" width="9.140625" customWidth="1"/>
    <col min="12818" max="12818" width="0" hidden="1" customWidth="1"/>
    <col min="12819" max="12820" width="9.85546875" customWidth="1"/>
    <col min="13061" max="13061" width="19.42578125" bestFit="1" customWidth="1"/>
    <col min="13071" max="13071" width="18.5703125" customWidth="1"/>
    <col min="13072" max="13073" width="9.140625" customWidth="1"/>
    <col min="13074" max="13074" width="0" hidden="1" customWidth="1"/>
    <col min="13075" max="13076" width="9.85546875" customWidth="1"/>
    <col min="13317" max="13317" width="19.42578125" bestFit="1" customWidth="1"/>
    <col min="13327" max="13327" width="18.5703125" customWidth="1"/>
    <col min="13328" max="13329" width="9.140625" customWidth="1"/>
    <col min="13330" max="13330" width="0" hidden="1" customWidth="1"/>
    <col min="13331" max="13332" width="9.85546875" customWidth="1"/>
    <col min="13573" max="13573" width="19.42578125" bestFit="1" customWidth="1"/>
    <col min="13583" max="13583" width="18.5703125" customWidth="1"/>
    <col min="13584" max="13585" width="9.140625" customWidth="1"/>
    <col min="13586" max="13586" width="0" hidden="1" customWidth="1"/>
    <col min="13587" max="13588" width="9.85546875" customWidth="1"/>
    <col min="13829" max="13829" width="19.42578125" bestFit="1" customWidth="1"/>
    <col min="13839" max="13839" width="18.5703125" customWidth="1"/>
    <col min="13840" max="13841" width="9.140625" customWidth="1"/>
    <col min="13842" max="13842" width="0" hidden="1" customWidth="1"/>
    <col min="13843" max="13844" width="9.85546875" customWidth="1"/>
    <col min="14085" max="14085" width="19.42578125" bestFit="1" customWidth="1"/>
    <col min="14095" max="14095" width="18.5703125" customWidth="1"/>
    <col min="14096" max="14097" width="9.140625" customWidth="1"/>
    <col min="14098" max="14098" width="0" hidden="1" customWidth="1"/>
    <col min="14099" max="14100" width="9.85546875" customWidth="1"/>
    <col min="14341" max="14341" width="19.42578125" bestFit="1" customWidth="1"/>
    <col min="14351" max="14351" width="18.5703125" customWidth="1"/>
    <col min="14352" max="14353" width="9.140625" customWidth="1"/>
    <col min="14354" max="14354" width="0" hidden="1" customWidth="1"/>
    <col min="14355" max="14356" width="9.85546875" customWidth="1"/>
    <col min="14597" max="14597" width="19.42578125" bestFit="1" customWidth="1"/>
    <col min="14607" max="14607" width="18.5703125" customWidth="1"/>
    <col min="14608" max="14609" width="9.140625" customWidth="1"/>
    <col min="14610" max="14610" width="0" hidden="1" customWidth="1"/>
    <col min="14611" max="14612" width="9.85546875" customWidth="1"/>
    <col min="14853" max="14853" width="19.42578125" bestFit="1" customWidth="1"/>
    <col min="14863" max="14863" width="18.5703125" customWidth="1"/>
    <col min="14864" max="14865" width="9.140625" customWidth="1"/>
    <col min="14866" max="14866" width="0" hidden="1" customWidth="1"/>
    <col min="14867" max="14868" width="9.85546875" customWidth="1"/>
    <col min="15109" max="15109" width="19.42578125" bestFit="1" customWidth="1"/>
    <col min="15119" max="15119" width="18.5703125" customWidth="1"/>
    <col min="15120" max="15121" width="9.140625" customWidth="1"/>
    <col min="15122" max="15122" width="0" hidden="1" customWidth="1"/>
    <col min="15123" max="15124" width="9.85546875" customWidth="1"/>
    <col min="15365" max="15365" width="19.42578125" bestFit="1" customWidth="1"/>
    <col min="15375" max="15375" width="18.5703125" customWidth="1"/>
    <col min="15376" max="15377" width="9.140625" customWidth="1"/>
    <col min="15378" max="15378" width="0" hidden="1" customWidth="1"/>
    <col min="15379" max="15380" width="9.85546875" customWidth="1"/>
    <col min="15621" max="15621" width="19.42578125" bestFit="1" customWidth="1"/>
    <col min="15631" max="15631" width="18.5703125" customWidth="1"/>
    <col min="15632" max="15633" width="9.140625" customWidth="1"/>
    <col min="15634" max="15634" width="0" hidden="1" customWidth="1"/>
    <col min="15635" max="15636" width="9.85546875" customWidth="1"/>
    <col min="15877" max="15877" width="19.42578125" bestFit="1" customWidth="1"/>
    <col min="15887" max="15887" width="18.5703125" customWidth="1"/>
    <col min="15888" max="15889" width="9.140625" customWidth="1"/>
    <col min="15890" max="15890" width="0" hidden="1" customWidth="1"/>
    <col min="15891" max="15892" width="9.85546875" customWidth="1"/>
    <col min="16133" max="16133" width="19.42578125" bestFit="1" customWidth="1"/>
    <col min="16143" max="16143" width="18.5703125" customWidth="1"/>
    <col min="16144" max="16145" width="9.140625" customWidth="1"/>
    <col min="16146" max="16146" width="0" hidden="1" customWidth="1"/>
    <col min="16147" max="16148" width="9.85546875" customWidth="1"/>
  </cols>
  <sheetData>
    <row r="1" spans="1:37" ht="15.75" x14ac:dyDescent="0.25">
      <c r="A1" s="4" t="s">
        <v>48</v>
      </c>
    </row>
    <row r="2" spans="1:37" ht="15.75" thickBot="1" x14ac:dyDescent="0.3"/>
    <row r="3" spans="1:37" ht="22.5" customHeight="1" x14ac:dyDescent="0.25">
      <c r="A3" s="326" t="s">
        <v>3</v>
      </c>
      <c r="B3" s="328">
        <v>2007</v>
      </c>
      <c r="C3" s="323">
        <v>2008</v>
      </c>
      <c r="D3" s="323">
        <v>2009</v>
      </c>
      <c r="E3" s="323">
        <v>2010</v>
      </c>
      <c r="F3" s="323">
        <v>2011</v>
      </c>
      <c r="G3" s="323">
        <v>2012</v>
      </c>
      <c r="H3" s="323">
        <v>2013</v>
      </c>
      <c r="I3" s="323">
        <v>2014</v>
      </c>
      <c r="J3" s="323">
        <v>2015</v>
      </c>
      <c r="K3" s="323">
        <v>2016</v>
      </c>
      <c r="L3" s="334">
        <v>2017</v>
      </c>
      <c r="M3" s="323">
        <v>2018</v>
      </c>
      <c r="N3" s="323">
        <v>2019</v>
      </c>
      <c r="O3" s="321">
        <v>2020</v>
      </c>
      <c r="P3" s="323">
        <v>2021</v>
      </c>
      <c r="Q3" s="321">
        <v>2022</v>
      </c>
      <c r="R3" s="340">
        <v>2023</v>
      </c>
      <c r="S3" s="271" t="s">
        <v>49</v>
      </c>
      <c r="T3" s="330" t="s">
        <v>155</v>
      </c>
      <c r="U3" s="331"/>
      <c r="V3" s="338" t="s">
        <v>144</v>
      </c>
      <c r="W3" s="339"/>
    </row>
    <row r="4" spans="1:37" ht="31.5" customHeight="1" thickBot="1" x14ac:dyDescent="0.3">
      <c r="A4" s="327"/>
      <c r="B4" s="329"/>
      <c r="C4" s="325"/>
      <c r="D4" s="325"/>
      <c r="E4" s="325"/>
      <c r="F4" s="325"/>
      <c r="G4" s="325"/>
      <c r="H4" s="325"/>
      <c r="I4" s="325"/>
      <c r="J4" s="325"/>
      <c r="K4" s="325"/>
      <c r="L4" s="335"/>
      <c r="M4" s="325"/>
      <c r="N4" s="325"/>
      <c r="O4" s="322"/>
      <c r="P4" s="325"/>
      <c r="Q4" s="322"/>
      <c r="R4" s="341"/>
      <c r="S4" s="174" t="s">
        <v>145</v>
      </c>
      <c r="T4" s="127">
        <v>2023</v>
      </c>
      <c r="U4" s="264">
        <v>2024</v>
      </c>
      <c r="V4" s="297" t="s">
        <v>156</v>
      </c>
      <c r="W4" s="298" t="s">
        <v>157</v>
      </c>
    </row>
    <row r="5" spans="1:37" ht="3" customHeight="1" thickBot="1" x14ac:dyDescent="0.3">
      <c r="A5" s="101"/>
      <c r="B5" s="101">
        <v>2007</v>
      </c>
      <c r="C5" s="101">
        <v>2008</v>
      </c>
      <c r="D5" s="101">
        <v>2009</v>
      </c>
      <c r="E5" s="101">
        <v>2010</v>
      </c>
      <c r="F5" s="101">
        <v>2011</v>
      </c>
      <c r="G5" s="101"/>
      <c r="H5" s="101"/>
      <c r="I5" s="101"/>
      <c r="J5" s="101"/>
      <c r="K5" s="101"/>
      <c r="L5" s="101"/>
      <c r="M5" s="101"/>
      <c r="N5" s="101"/>
      <c r="O5" s="273"/>
      <c r="P5" s="101"/>
      <c r="Q5" s="273"/>
      <c r="R5" s="301"/>
      <c r="S5" s="175"/>
      <c r="T5" s="101"/>
      <c r="U5" s="101"/>
      <c r="V5" s="101"/>
      <c r="W5" s="101"/>
    </row>
    <row r="6" spans="1:37" ht="27.95" customHeight="1" x14ac:dyDescent="0.25">
      <c r="A6" s="111" t="s">
        <v>50</v>
      </c>
      <c r="B6" s="115">
        <v>595986.61599999934</v>
      </c>
      <c r="C6" s="153">
        <v>575965.5770000004</v>
      </c>
      <c r="D6" s="153">
        <v>544011.29100000043</v>
      </c>
      <c r="E6" s="153">
        <v>614380.20499999926</v>
      </c>
      <c r="F6" s="153">
        <v>656918.26000000106</v>
      </c>
      <c r="G6" s="153">
        <v>703504.83500000078</v>
      </c>
      <c r="H6" s="153">
        <v>720793.56200000143</v>
      </c>
      <c r="I6" s="153">
        <v>726284.80299999879</v>
      </c>
      <c r="J6" s="153">
        <v>735533.90500000014</v>
      </c>
      <c r="K6" s="153">
        <v>723973.625</v>
      </c>
      <c r="L6" s="274">
        <v>778040.99999999534</v>
      </c>
      <c r="M6" s="153">
        <v>800341.53700000001</v>
      </c>
      <c r="N6" s="153">
        <v>819402.33799999987</v>
      </c>
      <c r="O6" s="153">
        <v>856189.67600000137</v>
      </c>
      <c r="P6" s="153">
        <v>925952.67900000024</v>
      </c>
      <c r="Q6" s="204">
        <v>938963.28800000018</v>
      </c>
      <c r="R6" s="147">
        <v>924632.3</v>
      </c>
      <c r="S6" s="100"/>
      <c r="T6" s="115">
        <v>861863.07000000007</v>
      </c>
      <c r="U6" s="147">
        <v>899021.31800000009</v>
      </c>
      <c r="V6" s="112">
        <v>927358.63800000004</v>
      </c>
      <c r="W6" s="147">
        <v>961790.5480000003</v>
      </c>
      <c r="AB6" s="101"/>
      <c r="AC6" s="101" t="s">
        <v>51</v>
      </c>
      <c r="AD6" s="101"/>
      <c r="AE6" s="101"/>
      <c r="AF6" s="101" t="s">
        <v>52</v>
      </c>
      <c r="AG6" s="101"/>
      <c r="AH6" s="101"/>
      <c r="AI6" s="101" t="s">
        <v>53</v>
      </c>
      <c r="AJ6" s="101"/>
      <c r="AK6" s="101"/>
    </row>
    <row r="7" spans="1:37" ht="27.95" customHeight="1" thickBot="1" x14ac:dyDescent="0.3">
      <c r="A7" s="114" t="s">
        <v>54</v>
      </c>
      <c r="B7" s="275"/>
      <c r="C7" s="276">
        <f t="shared" ref="C7:O7" si="0">(C6-B6)/B6</f>
        <v>-3.3593101694751756E-2</v>
      </c>
      <c r="D7" s="276">
        <f t="shared" si="0"/>
        <v>-5.547950654696842E-2</v>
      </c>
      <c r="E7" s="276">
        <f t="shared" si="0"/>
        <v>0.12935193655750571</v>
      </c>
      <c r="F7" s="276">
        <f t="shared" si="0"/>
        <v>6.9237346278111039E-2</v>
      </c>
      <c r="G7" s="276">
        <f t="shared" si="0"/>
        <v>7.0916851968766473E-2</v>
      </c>
      <c r="H7" s="276">
        <f t="shared" si="0"/>
        <v>2.4575136004574345E-2</v>
      </c>
      <c r="I7" s="276">
        <f t="shared" si="0"/>
        <v>7.6183269239540599E-3</v>
      </c>
      <c r="J7" s="276">
        <f t="shared" si="0"/>
        <v>1.2734814169037992E-2</v>
      </c>
      <c r="K7" s="276">
        <f t="shared" si="0"/>
        <v>-1.5716855363724046E-2</v>
      </c>
      <c r="L7" s="277">
        <f t="shared" si="0"/>
        <v>7.4681415362328071E-2</v>
      </c>
      <c r="M7" s="276">
        <f t="shared" si="0"/>
        <v>2.8662418818551721E-2</v>
      </c>
      <c r="N7" s="276">
        <f t="shared" si="0"/>
        <v>2.3815833764479301E-2</v>
      </c>
      <c r="O7" s="276">
        <f t="shared" si="0"/>
        <v>4.4895329551770828E-2</v>
      </c>
      <c r="P7" s="279">
        <f>(P6-O6)/O6</f>
        <v>8.1480780433982658E-2</v>
      </c>
      <c r="Q7" s="287">
        <f>(Q6-P6)/P6</f>
        <v>1.4051051738465714E-2</v>
      </c>
      <c r="R7" s="278">
        <f>(R6-Q6)/Q6</f>
        <v>-1.5262564770264081E-2</v>
      </c>
      <c r="T7" s="118"/>
      <c r="U7" s="278">
        <f>(U6-T6)/T6</f>
        <v>4.3113864943766553E-2</v>
      </c>
      <c r="W7" s="278">
        <f>(W6-V6)/V6</f>
        <v>3.7129012001503849E-2</v>
      </c>
      <c r="AB7" s="101"/>
      <c r="AC7" s="101">
        <v>2012</v>
      </c>
      <c r="AD7" s="101">
        <v>2013</v>
      </c>
      <c r="AE7" s="101"/>
      <c r="AF7" s="101">
        <v>2012</v>
      </c>
      <c r="AG7" s="101">
        <v>2013</v>
      </c>
      <c r="AH7" s="101"/>
      <c r="AI7" s="101">
        <v>2012</v>
      </c>
      <c r="AJ7" s="101">
        <v>2013</v>
      </c>
      <c r="AK7" s="101"/>
    </row>
    <row r="8" spans="1:37" ht="27.95" customHeight="1" x14ac:dyDescent="0.25">
      <c r="A8" s="111" t="s">
        <v>55</v>
      </c>
      <c r="B8" s="115">
        <v>63256.660999999986</v>
      </c>
      <c r="C8" s="153">
        <v>80362.627999999997</v>
      </c>
      <c r="D8" s="153">
        <v>79098.747999999992</v>
      </c>
      <c r="E8" s="153">
        <v>89493.365000000005</v>
      </c>
      <c r="F8" s="153">
        <v>81914.569000000003</v>
      </c>
      <c r="G8" s="153">
        <v>86371.3</v>
      </c>
      <c r="H8" s="153">
        <v>122399.001</v>
      </c>
      <c r="I8" s="153">
        <v>125153.99099999999</v>
      </c>
      <c r="J8" s="153">
        <v>116754.90900000001</v>
      </c>
      <c r="K8" s="153">
        <v>110190.53600000002</v>
      </c>
      <c r="L8" s="274">
        <v>137205.92600000018</v>
      </c>
      <c r="M8" s="153">
        <v>154727.05100000001</v>
      </c>
      <c r="N8" s="153">
        <v>169208.33799999999</v>
      </c>
      <c r="O8" s="153">
        <v>166254.71299999979</v>
      </c>
      <c r="P8" s="153">
        <v>167736.79199999999</v>
      </c>
      <c r="Q8" s="204">
        <v>205343.67500000002</v>
      </c>
      <c r="R8" s="147">
        <v>197581.58900000004</v>
      </c>
      <c r="S8" s="100"/>
      <c r="T8" s="115">
        <v>184083.82700000002</v>
      </c>
      <c r="U8" s="147">
        <v>144284.38100000002</v>
      </c>
      <c r="V8" s="112">
        <v>203774.35600000003</v>
      </c>
      <c r="W8" s="147">
        <v>157782.14300000001</v>
      </c>
      <c r="AB8" s="101" t="s">
        <v>56</v>
      </c>
      <c r="AC8" s="101"/>
      <c r="AD8" s="105"/>
      <c r="AE8" s="101"/>
      <c r="AF8" s="105"/>
      <c r="AG8" s="105"/>
      <c r="AH8" s="101"/>
      <c r="AI8" s="101"/>
      <c r="AJ8" s="105" t="e">
        <f>#REF!-#REF!</f>
        <v>#REF!</v>
      </c>
      <c r="AK8" s="101"/>
    </row>
    <row r="9" spans="1:37" ht="27.95" customHeight="1" thickBot="1" x14ac:dyDescent="0.3">
      <c r="A9" s="113" t="s">
        <v>54</v>
      </c>
      <c r="B9" s="116"/>
      <c r="C9" s="279">
        <f t="shared" ref="C9:Q9" si="1">(C8-B8)/B8</f>
        <v>0.2704215924390953</v>
      </c>
      <c r="D9" s="279">
        <f t="shared" si="1"/>
        <v>-1.5727210912017519E-2</v>
      </c>
      <c r="E9" s="279">
        <f t="shared" si="1"/>
        <v>0.13141316724760313</v>
      </c>
      <c r="F9" s="279">
        <f t="shared" si="1"/>
        <v>-8.4685563002352207E-2</v>
      </c>
      <c r="G9" s="279">
        <f t="shared" si="1"/>
        <v>5.4407061581438577E-2</v>
      </c>
      <c r="H9" s="279">
        <f t="shared" si="1"/>
        <v>0.41712583925447455</v>
      </c>
      <c r="I9" s="279">
        <f t="shared" si="1"/>
        <v>2.250827194251357E-2</v>
      </c>
      <c r="J9" s="279">
        <f t="shared" si="1"/>
        <v>-6.7109981334913887E-2</v>
      </c>
      <c r="K9" s="279">
        <f t="shared" si="1"/>
        <v>-5.6223528896759203E-2</v>
      </c>
      <c r="L9" s="280">
        <f t="shared" si="1"/>
        <v>0.24516978481709314</v>
      </c>
      <c r="M9" s="279">
        <f t="shared" si="1"/>
        <v>0.12769947706194412</v>
      </c>
      <c r="N9" s="279">
        <f t="shared" si="1"/>
        <v>9.3592470782629861E-2</v>
      </c>
      <c r="O9" s="279">
        <f t="shared" si="1"/>
        <v>-1.7455552338089889E-2</v>
      </c>
      <c r="P9" s="279">
        <f t="shared" si="1"/>
        <v>8.9145081860037469E-3</v>
      </c>
      <c r="Q9" s="288">
        <f t="shared" si="1"/>
        <v>0.22420175413871057</v>
      </c>
      <c r="R9" s="281">
        <f>(R8-Q8)/Q8</f>
        <v>-3.7800463052976824E-2</v>
      </c>
      <c r="S9" s="10"/>
      <c r="T9" s="116"/>
      <c r="U9" s="281">
        <f>(U8-T8)/T8</f>
        <v>-0.21620283893815392</v>
      </c>
      <c r="V9" s="299"/>
      <c r="W9" s="281">
        <f>(W8-V8)/V8</f>
        <v>-0.22570167268741123</v>
      </c>
      <c r="AB9" s="101" t="s">
        <v>57</v>
      </c>
      <c r="AC9" s="101"/>
      <c r="AD9" s="105"/>
      <c r="AE9" s="101"/>
      <c r="AF9" s="105"/>
      <c r="AG9" s="105"/>
      <c r="AH9" s="101"/>
      <c r="AI9" s="101"/>
      <c r="AJ9" s="105" t="e">
        <f>#REF!-#REF!</f>
        <v>#REF!</v>
      </c>
      <c r="AK9" s="101"/>
    </row>
    <row r="10" spans="1:37" ht="27.95" customHeight="1" x14ac:dyDescent="0.25">
      <c r="A10" s="8" t="s">
        <v>58</v>
      </c>
      <c r="B10" s="19">
        <f>(B6-B8)</f>
        <v>532729.95499999938</v>
      </c>
      <c r="C10" s="154">
        <f t="shared" ref="C10:L10" si="2">(C6-C8)</f>
        <v>495602.94900000037</v>
      </c>
      <c r="D10" s="154">
        <f t="shared" si="2"/>
        <v>464912.54300000041</v>
      </c>
      <c r="E10" s="154">
        <f t="shared" si="2"/>
        <v>524886.83999999927</v>
      </c>
      <c r="F10" s="154">
        <f t="shared" si="2"/>
        <v>575003.69100000104</v>
      </c>
      <c r="G10" s="154">
        <f t="shared" si="2"/>
        <v>617133.53500000073</v>
      </c>
      <c r="H10" s="154">
        <f t="shared" si="2"/>
        <v>598394.56100000138</v>
      </c>
      <c r="I10" s="154">
        <f t="shared" si="2"/>
        <v>601130.81199999875</v>
      </c>
      <c r="J10" s="154">
        <f t="shared" si="2"/>
        <v>618778.99600000016</v>
      </c>
      <c r="K10" s="154">
        <f t="shared" si="2"/>
        <v>613783.08899999992</v>
      </c>
      <c r="L10" s="282">
        <f t="shared" si="2"/>
        <v>640835.07399999513</v>
      </c>
      <c r="M10" s="154">
        <f t="shared" ref="M10:R10" si="3">(M6-M8)</f>
        <v>645614.48600000003</v>
      </c>
      <c r="N10" s="154">
        <f t="shared" si="3"/>
        <v>650193.99999999988</v>
      </c>
      <c r="O10" s="154">
        <f t="shared" si="3"/>
        <v>689934.96300000162</v>
      </c>
      <c r="P10" s="154">
        <f t="shared" si="3"/>
        <v>758215.88700000022</v>
      </c>
      <c r="Q10" s="119">
        <f t="shared" si="3"/>
        <v>733619.61300000013</v>
      </c>
      <c r="R10" s="140">
        <f t="shared" si="3"/>
        <v>727050.71100000001</v>
      </c>
      <c r="T10" s="117">
        <f>T6-T8</f>
        <v>677779.24300000002</v>
      </c>
      <c r="U10" s="140">
        <f>U6-U8</f>
        <v>754736.93700000003</v>
      </c>
      <c r="V10" s="119">
        <f>V6-V8</f>
        <v>723584.28200000001</v>
      </c>
      <c r="W10" s="140">
        <f>W6-W8</f>
        <v>804008.40500000026</v>
      </c>
      <c r="AB10" s="101" t="s">
        <v>59</v>
      </c>
      <c r="AC10" s="101"/>
      <c r="AD10" s="105"/>
      <c r="AE10" s="101"/>
      <c r="AF10" s="105"/>
      <c r="AG10" s="105"/>
      <c r="AH10" s="101"/>
      <c r="AI10" s="101"/>
      <c r="AJ10" s="105" t="e">
        <f>#REF!-#REF!</f>
        <v>#REF!</v>
      </c>
      <c r="AK10" s="101"/>
    </row>
    <row r="11" spans="1:37" ht="27.95" customHeight="1" thickBot="1" x14ac:dyDescent="0.3">
      <c r="A11" s="113" t="s">
        <v>54</v>
      </c>
      <c r="B11" s="116"/>
      <c r="C11" s="279">
        <f t="shared" ref="C11:Q11" si="4">(C10-B10)/B10</f>
        <v>-6.9691981183973503E-2</v>
      </c>
      <c r="D11" s="279">
        <f t="shared" si="4"/>
        <v>-6.1925390197789032E-2</v>
      </c>
      <c r="E11" s="279">
        <f t="shared" si="4"/>
        <v>0.12900124529442691</v>
      </c>
      <c r="F11" s="279">
        <f t="shared" si="4"/>
        <v>9.5481248872617649E-2</v>
      </c>
      <c r="G11" s="279">
        <f t="shared" si="4"/>
        <v>7.3268823590907375E-2</v>
      </c>
      <c r="H11" s="279">
        <f t="shared" si="4"/>
        <v>-3.0364536906909986E-2</v>
      </c>
      <c r="I11" s="279">
        <f t="shared" si="4"/>
        <v>4.5726535271722896E-3</v>
      </c>
      <c r="J11" s="279">
        <f t="shared" si="4"/>
        <v>2.9358308786875894E-2</v>
      </c>
      <c r="K11" s="279">
        <f t="shared" si="4"/>
        <v>-8.0738147744113774E-3</v>
      </c>
      <c r="L11" s="280">
        <f t="shared" si="4"/>
        <v>4.4074177807781237E-2</v>
      </c>
      <c r="M11" s="279">
        <f t="shared" si="4"/>
        <v>7.4580998979543013E-3</v>
      </c>
      <c r="N11" s="279">
        <f t="shared" si="4"/>
        <v>7.093264013285863E-3</v>
      </c>
      <c r="O11" s="279">
        <f t="shared" si="4"/>
        <v>6.1121700600131258E-2</v>
      </c>
      <c r="P11" s="279">
        <f t="shared" si="4"/>
        <v>9.8967189172580669E-2</v>
      </c>
      <c r="Q11" s="288">
        <f t="shared" si="4"/>
        <v>-3.2439671103858161E-2</v>
      </c>
      <c r="R11" s="281">
        <f>(R10-Q10)/R10</f>
        <v>-9.0349983854153999E-3</v>
      </c>
      <c r="S11" s="10"/>
      <c r="T11" s="116"/>
      <c r="U11" s="281">
        <f>(U10-T10)/T10</f>
        <v>0.11354389322896395</v>
      </c>
      <c r="V11" s="299"/>
      <c r="W11" s="281">
        <f>(W10-V10)/V10</f>
        <v>0.11114686291651682</v>
      </c>
      <c r="AB11" s="101" t="s">
        <v>60</v>
      </c>
      <c r="AC11" s="101"/>
      <c r="AD11" s="105"/>
      <c r="AE11" s="101"/>
      <c r="AF11" s="105"/>
      <c r="AG11" s="105"/>
      <c r="AH11" s="101"/>
      <c r="AI11" s="101"/>
      <c r="AJ11" s="105" t="e">
        <f>#REF!-#REF!</f>
        <v>#REF!</v>
      </c>
      <c r="AK11" s="101"/>
    </row>
    <row r="12" spans="1:37" ht="27.95" hidden="1" customHeight="1" thickBot="1" x14ac:dyDescent="0.3">
      <c r="A12" s="106" t="s">
        <v>61</v>
      </c>
      <c r="B12" s="283">
        <f>(B6/B8)</f>
        <v>9.4217210737695982</v>
      </c>
      <c r="C12" s="284">
        <f t="shared" ref="C12:U12" si="5">(C6/C8)</f>
        <v>7.1670824030294336</v>
      </c>
      <c r="D12" s="284">
        <f t="shared" si="5"/>
        <v>6.8776220200097287</v>
      </c>
      <c r="E12" s="284">
        <f t="shared" si="5"/>
        <v>6.8650922333739404</v>
      </c>
      <c r="F12" s="103">
        <f t="shared" si="5"/>
        <v>8.0195533959288863</v>
      </c>
      <c r="G12" s="103"/>
      <c r="H12" s="103"/>
      <c r="I12" s="103"/>
      <c r="J12" s="103"/>
      <c r="K12" s="103"/>
      <c r="L12" s="103"/>
      <c r="M12" s="103"/>
      <c r="N12" s="103"/>
      <c r="O12" s="103"/>
      <c r="P12" s="103"/>
      <c r="Q12" s="103"/>
      <c r="R12" s="103"/>
      <c r="S12" s="104"/>
      <c r="T12" s="103">
        <f t="shared" si="5"/>
        <v>4.6819054343106412</v>
      </c>
      <c r="U12" s="285">
        <f t="shared" si="5"/>
        <v>6.2308983950244752</v>
      </c>
      <c r="V12" s="103">
        <f>V6/V8</f>
        <v>4.5509094284660625</v>
      </c>
      <c r="W12" s="285">
        <f>W6/W8</f>
        <v>6.0956869371459881</v>
      </c>
      <c r="AB12" s="101" t="s">
        <v>62</v>
      </c>
      <c r="AC12" s="101"/>
      <c r="AD12" s="105"/>
      <c r="AE12" s="101"/>
      <c r="AF12" s="105"/>
      <c r="AG12" s="105"/>
      <c r="AH12" s="101"/>
      <c r="AI12" s="101"/>
      <c r="AJ12" s="105" t="e">
        <f>#REF!-#REF!</f>
        <v>#REF!</v>
      </c>
      <c r="AK12" s="101"/>
    </row>
    <row r="13" spans="1:37" ht="30" customHeight="1" thickBot="1" x14ac:dyDescent="0.3">
      <c r="AB13" s="101" t="s">
        <v>63</v>
      </c>
      <c r="AC13" s="101"/>
      <c r="AD13" s="105"/>
      <c r="AE13" s="101"/>
      <c r="AF13" s="105"/>
      <c r="AG13" s="105"/>
      <c r="AH13" s="101"/>
      <c r="AI13" s="101"/>
      <c r="AJ13" s="105" t="e">
        <f>#REF!-#REF!</f>
        <v>#REF!</v>
      </c>
      <c r="AK13" s="101"/>
    </row>
    <row r="14" spans="1:37" ht="22.5" customHeight="1" x14ac:dyDescent="0.25">
      <c r="A14" s="326" t="s">
        <v>2</v>
      </c>
      <c r="B14" s="328">
        <v>2007</v>
      </c>
      <c r="C14" s="323">
        <v>2008</v>
      </c>
      <c r="D14" s="323">
        <v>2009</v>
      </c>
      <c r="E14" s="323">
        <v>2010</v>
      </c>
      <c r="F14" s="323">
        <v>2011</v>
      </c>
      <c r="G14" s="323">
        <v>2012</v>
      </c>
      <c r="H14" s="323">
        <v>2013</v>
      </c>
      <c r="I14" s="323">
        <v>2014</v>
      </c>
      <c r="J14" s="323">
        <v>2015</v>
      </c>
      <c r="K14" s="332">
        <v>2016</v>
      </c>
      <c r="L14" s="334">
        <v>2017</v>
      </c>
      <c r="M14" s="323">
        <v>2018</v>
      </c>
      <c r="N14" s="323">
        <v>2019</v>
      </c>
      <c r="O14" s="321">
        <v>2020</v>
      </c>
      <c r="P14" s="323">
        <v>2021</v>
      </c>
      <c r="Q14" s="323">
        <v>2022</v>
      </c>
      <c r="R14" s="340">
        <v>2023</v>
      </c>
      <c r="S14" s="128" t="s">
        <v>49</v>
      </c>
      <c r="T14" s="330" t="str">
        <f>T3</f>
        <v>jan-nov</v>
      </c>
      <c r="U14" s="331"/>
      <c r="V14" s="338" t="s">
        <v>144</v>
      </c>
      <c r="W14" s="339"/>
      <c r="AB14" s="101" t="s">
        <v>64</v>
      </c>
      <c r="AC14" s="101"/>
      <c r="AD14" s="105"/>
      <c r="AE14" s="101"/>
      <c r="AF14" s="105"/>
      <c r="AG14" s="105"/>
      <c r="AH14" s="101"/>
      <c r="AI14" s="101"/>
      <c r="AJ14" s="105" t="e">
        <f>#REF!-#REF!</f>
        <v>#REF!</v>
      </c>
      <c r="AK14" s="101"/>
    </row>
    <row r="15" spans="1:37" ht="31.5" customHeight="1" thickBot="1" x14ac:dyDescent="0.3">
      <c r="A15" s="327"/>
      <c r="B15" s="329"/>
      <c r="C15" s="325"/>
      <c r="D15" s="325"/>
      <c r="E15" s="325"/>
      <c r="F15" s="325"/>
      <c r="G15" s="325"/>
      <c r="H15" s="325"/>
      <c r="I15" s="325"/>
      <c r="J15" s="325"/>
      <c r="K15" s="333"/>
      <c r="L15" s="335"/>
      <c r="M15" s="325"/>
      <c r="N15" s="325"/>
      <c r="O15" s="322"/>
      <c r="P15" s="325"/>
      <c r="Q15" s="324"/>
      <c r="R15" s="341"/>
      <c r="S15" s="129" t="str">
        <f>S4</f>
        <v>2007/2023</v>
      </c>
      <c r="T15" s="127">
        <f>T4</f>
        <v>2023</v>
      </c>
      <c r="U15" s="264">
        <f>U4</f>
        <v>2024</v>
      </c>
      <c r="V15" s="297" t="str">
        <f>V4</f>
        <v>dez 2022 a nov 2023</v>
      </c>
      <c r="W15" s="298" t="str">
        <f>W4</f>
        <v>dez  2023 a nov 2024</v>
      </c>
      <c r="AB15" s="101" t="s">
        <v>65</v>
      </c>
      <c r="AC15" s="101"/>
      <c r="AD15" s="105"/>
      <c r="AE15" s="101"/>
      <c r="AF15" s="105"/>
      <c r="AG15" s="105"/>
      <c r="AH15" s="101"/>
      <c r="AI15" s="101"/>
      <c r="AJ15" s="105" t="e">
        <f>#REF!-#REF!</f>
        <v>#REF!</v>
      </c>
      <c r="AK15" s="101"/>
    </row>
    <row r="16" spans="1:37" s="101" customFormat="1" ht="3" customHeight="1" thickBot="1" x14ac:dyDescent="0.3">
      <c r="B16" s="101">
        <v>2007</v>
      </c>
      <c r="C16" s="101">
        <v>2008</v>
      </c>
      <c r="D16" s="101">
        <v>2009</v>
      </c>
      <c r="E16" s="101">
        <v>2010</v>
      </c>
      <c r="F16" s="101">
        <v>2011</v>
      </c>
      <c r="O16" s="273"/>
      <c r="R16" s="301"/>
      <c r="S16" s="286"/>
      <c r="AB16" s="101" t="s">
        <v>66</v>
      </c>
      <c r="AD16" s="105"/>
      <c r="AF16" s="105"/>
      <c r="AG16" s="105"/>
      <c r="AJ16" s="105" t="e">
        <f>#REF!-#REF!</f>
        <v>#REF!</v>
      </c>
    </row>
    <row r="17" spans="1:37" ht="27.75" customHeight="1" x14ac:dyDescent="0.25">
      <c r="A17" s="111" t="s">
        <v>50</v>
      </c>
      <c r="B17" s="115">
        <v>392293.98699999956</v>
      </c>
      <c r="C17" s="153">
        <v>370979.67800000019</v>
      </c>
      <c r="D17" s="153">
        <v>344221.9980000002</v>
      </c>
      <c r="E17" s="153">
        <v>386156.65199999994</v>
      </c>
      <c r="F17" s="153">
        <v>390987.57200000004</v>
      </c>
      <c r="G17" s="153">
        <v>406063.09400000004</v>
      </c>
      <c r="H17" s="153">
        <v>407598.05399999983</v>
      </c>
      <c r="I17" s="153">
        <v>406953.16900000011</v>
      </c>
      <c r="J17" s="153">
        <v>421887.39099999977</v>
      </c>
      <c r="K17" s="112">
        <v>431264.80099999998</v>
      </c>
      <c r="L17" s="274">
        <v>442364.451999999</v>
      </c>
      <c r="M17" s="153">
        <v>454202.09499999997</v>
      </c>
      <c r="N17" s="153">
        <v>454929.95199999987</v>
      </c>
      <c r="O17" s="153">
        <v>393954.14199999906</v>
      </c>
      <c r="P17" s="153">
        <v>418166.49</v>
      </c>
      <c r="Q17" s="274">
        <v>405350.3519999999</v>
      </c>
      <c r="R17" s="147">
        <v>407506.523999998</v>
      </c>
      <c r="S17" s="100"/>
      <c r="T17" s="115">
        <v>377582.54199999996</v>
      </c>
      <c r="U17" s="147">
        <v>387107.9200000001</v>
      </c>
      <c r="V17" s="39">
        <v>409980.70099999988</v>
      </c>
      <c r="W17" s="147">
        <v>413937.02400000009</v>
      </c>
      <c r="AB17" s="101" t="s">
        <v>67</v>
      </c>
      <c r="AC17" s="101"/>
      <c r="AD17" s="105"/>
      <c r="AE17" s="101"/>
      <c r="AF17" s="105"/>
      <c r="AG17" s="105"/>
      <c r="AH17" s="101"/>
      <c r="AI17" s="101"/>
      <c r="AJ17" s="105" t="e">
        <f>#REF!-#REF!</f>
        <v>#REF!</v>
      </c>
      <c r="AK17" s="101"/>
    </row>
    <row r="18" spans="1:37" ht="27.75" customHeight="1" thickBot="1" x14ac:dyDescent="0.3">
      <c r="A18" s="114" t="s">
        <v>54</v>
      </c>
      <c r="B18" s="275"/>
      <c r="C18" s="276">
        <f t="shared" ref="C18:Q18" si="6">(C17-B17)/B17</f>
        <v>-5.4332489679479568E-2</v>
      </c>
      <c r="D18" s="276">
        <f t="shared" si="6"/>
        <v>-7.2127077537654183E-2</v>
      </c>
      <c r="E18" s="276">
        <f t="shared" si="6"/>
        <v>0.12182444539758823</v>
      </c>
      <c r="F18" s="276">
        <f t="shared" si="6"/>
        <v>1.2510259696368252E-2</v>
      </c>
      <c r="G18" s="276">
        <f t="shared" si="6"/>
        <v>3.8557547808706294E-2</v>
      </c>
      <c r="H18" s="276">
        <f t="shared" si="6"/>
        <v>3.7801022123911316E-3</v>
      </c>
      <c r="I18" s="276">
        <f t="shared" si="6"/>
        <v>-1.5821591729182263E-3</v>
      </c>
      <c r="J18" s="276">
        <f t="shared" si="6"/>
        <v>3.6697642720653331E-2</v>
      </c>
      <c r="K18" s="287">
        <f t="shared" si="6"/>
        <v>2.2227281971553901E-2</v>
      </c>
      <c r="L18" s="277">
        <f t="shared" si="6"/>
        <v>2.5737437820711511E-2</v>
      </c>
      <c r="M18" s="276">
        <f t="shared" si="6"/>
        <v>2.6759932780496109E-2</v>
      </c>
      <c r="N18" s="276">
        <f t="shared" si="6"/>
        <v>1.6024959109884815E-3</v>
      </c>
      <c r="O18" s="276">
        <f t="shared" si="6"/>
        <v>-0.13403340389423476</v>
      </c>
      <c r="P18" s="276">
        <f t="shared" si="6"/>
        <v>6.1459813259181283E-2</v>
      </c>
      <c r="Q18" s="276">
        <f t="shared" si="6"/>
        <v>-3.064840991921685E-2</v>
      </c>
      <c r="R18" s="278">
        <f>(R17-Q17)/Q17</f>
        <v>5.3192799497016356E-3</v>
      </c>
      <c r="T18" s="118"/>
      <c r="U18" s="278"/>
      <c r="V18" s="116"/>
      <c r="W18" s="317">
        <f>(W17-V17)/V17</f>
        <v>9.6500225263047405E-3</v>
      </c>
      <c r="AB18" s="101" t="s">
        <v>68</v>
      </c>
      <c r="AC18" s="101"/>
      <c r="AD18" s="105"/>
      <c r="AE18" s="101"/>
      <c r="AF18" s="105"/>
      <c r="AG18" s="105"/>
      <c r="AH18" s="101"/>
      <c r="AI18" s="101"/>
      <c r="AJ18" s="105" t="e">
        <f>#REF!-#REF!</f>
        <v>#REF!</v>
      </c>
      <c r="AK18" s="101"/>
    </row>
    <row r="19" spans="1:37" ht="27.75" customHeight="1" x14ac:dyDescent="0.25">
      <c r="A19" s="111" t="s">
        <v>55</v>
      </c>
      <c r="B19" s="115">
        <v>62681.055999999982</v>
      </c>
      <c r="C19" s="153">
        <v>79621.592999999993</v>
      </c>
      <c r="D19" s="153">
        <v>77709.866999999998</v>
      </c>
      <c r="E19" s="153">
        <v>88593.928999999989</v>
      </c>
      <c r="F19" s="153">
        <v>80744.22</v>
      </c>
      <c r="G19" s="153">
        <v>85348.562999999995</v>
      </c>
      <c r="H19" s="153">
        <v>121368.935</v>
      </c>
      <c r="I19" s="153">
        <v>124143.97100000001</v>
      </c>
      <c r="J19" s="153">
        <v>115571.70700000001</v>
      </c>
      <c r="K19" s="112">
        <v>109068.98599999999</v>
      </c>
      <c r="L19" s="274">
        <v>136178.72600000011</v>
      </c>
      <c r="M19" s="153">
        <v>153404.38699999999</v>
      </c>
      <c r="N19" s="153">
        <v>167744.46300000002</v>
      </c>
      <c r="O19" s="153">
        <v>164346.62300000008</v>
      </c>
      <c r="P19" s="153">
        <v>165333.11300000001</v>
      </c>
      <c r="Q19" s="274">
        <v>202578.51500000001</v>
      </c>
      <c r="R19" s="147">
        <v>194891.68100000001</v>
      </c>
      <c r="S19" s="100"/>
      <c r="T19" s="115">
        <v>181614.63800000001</v>
      </c>
      <c r="U19" s="147">
        <v>141449.74800000002</v>
      </c>
      <c r="V19" s="112">
        <v>201158.682</v>
      </c>
      <c r="W19" s="147">
        <v>154720.927</v>
      </c>
      <c r="AB19" s="101" t="s">
        <v>69</v>
      </c>
      <c r="AC19" s="101"/>
      <c r="AD19" s="105"/>
      <c r="AE19" s="101"/>
      <c r="AF19" s="105"/>
      <c r="AG19" s="105"/>
      <c r="AH19" s="101"/>
      <c r="AI19" s="101"/>
      <c r="AJ19" s="105" t="e">
        <f>#REF!-#REF!</f>
        <v>#REF!</v>
      </c>
      <c r="AK19" s="101"/>
    </row>
    <row r="20" spans="1:37" ht="27.75" customHeight="1" thickBot="1" x14ac:dyDescent="0.3">
      <c r="A20" s="113" t="s">
        <v>54</v>
      </c>
      <c r="B20" s="116"/>
      <c r="C20" s="279">
        <f t="shared" ref="C20:Q20" si="7">(C19-B19)/B19</f>
        <v>0.27026566048919176</v>
      </c>
      <c r="D20" s="279">
        <f t="shared" si="7"/>
        <v>-2.4010145087149853E-2</v>
      </c>
      <c r="E20" s="279">
        <f t="shared" si="7"/>
        <v>0.14006023199087436</v>
      </c>
      <c r="F20" s="279">
        <f t="shared" si="7"/>
        <v>-8.8603238264779852E-2</v>
      </c>
      <c r="G20" s="279">
        <f t="shared" si="7"/>
        <v>5.702380925842114E-2</v>
      </c>
      <c r="H20" s="279">
        <f t="shared" si="7"/>
        <v>0.42203841205856046</v>
      </c>
      <c r="I20" s="279">
        <f t="shared" si="7"/>
        <v>2.2864466924753087E-2</v>
      </c>
      <c r="J20" s="279">
        <f t="shared" si="7"/>
        <v>-6.9050989193828793E-2</v>
      </c>
      <c r="K20" s="288">
        <f t="shared" si="7"/>
        <v>-5.6265682741884385E-2</v>
      </c>
      <c r="L20" s="280">
        <f t="shared" si="7"/>
        <v>0.24855590020796675</v>
      </c>
      <c r="M20" s="279">
        <f t="shared" si="7"/>
        <v>0.12649303974249151</v>
      </c>
      <c r="N20" s="279">
        <f t="shared" si="7"/>
        <v>9.3478917261994809E-2</v>
      </c>
      <c r="O20" s="279">
        <f t="shared" si="7"/>
        <v>-2.0256048630349952E-2</v>
      </c>
      <c r="P20" s="279">
        <f t="shared" si="7"/>
        <v>6.002496321448187E-3</v>
      </c>
      <c r="Q20" s="279">
        <f t="shared" si="7"/>
        <v>0.22527490908611875</v>
      </c>
      <c r="R20" s="281">
        <f>(R19-Q19)/Q19</f>
        <v>-3.7944961734959912E-2</v>
      </c>
      <c r="S20" s="10"/>
      <c r="T20" s="116"/>
      <c r="U20" s="281">
        <f>(U19-T19)/T19</f>
        <v>-0.22115447544487016</v>
      </c>
      <c r="V20" s="299"/>
      <c r="W20" s="281">
        <f>(W19-V19)/V19</f>
        <v>-0.23085135843154911</v>
      </c>
    </row>
    <row r="21" spans="1:37" ht="27.75" customHeight="1" x14ac:dyDescent="0.25">
      <c r="A21" s="8" t="s">
        <v>58</v>
      </c>
      <c r="B21" s="19">
        <f>B17-B19</f>
        <v>329612.93099999957</v>
      </c>
      <c r="C21" s="154">
        <f t="shared" ref="C21:P21" si="8">C17-C19</f>
        <v>291358.0850000002</v>
      </c>
      <c r="D21" s="154">
        <f t="shared" si="8"/>
        <v>266512.13100000017</v>
      </c>
      <c r="E21" s="154">
        <f t="shared" si="8"/>
        <v>297562.72299999994</v>
      </c>
      <c r="F21" s="154">
        <f t="shared" si="8"/>
        <v>310243.35200000007</v>
      </c>
      <c r="G21" s="154">
        <f t="shared" si="8"/>
        <v>320714.53100000008</v>
      </c>
      <c r="H21" s="154">
        <f t="shared" si="8"/>
        <v>286229.11899999983</v>
      </c>
      <c r="I21" s="154">
        <f t="shared" si="8"/>
        <v>282809.19800000009</v>
      </c>
      <c r="J21" s="154">
        <f t="shared" si="8"/>
        <v>306315.68399999978</v>
      </c>
      <c r="K21" s="119">
        <f t="shared" si="8"/>
        <v>322195.815</v>
      </c>
      <c r="L21" s="282">
        <f t="shared" si="8"/>
        <v>306185.72599999886</v>
      </c>
      <c r="M21" s="154">
        <f t="shared" si="8"/>
        <v>300797.70799999998</v>
      </c>
      <c r="N21" s="154">
        <f t="shared" si="8"/>
        <v>287185.48899999983</v>
      </c>
      <c r="O21" s="154">
        <f t="shared" si="8"/>
        <v>229607.51899999898</v>
      </c>
      <c r="P21" s="154">
        <f t="shared" si="8"/>
        <v>252833.37699999998</v>
      </c>
      <c r="Q21" s="154">
        <f t="shared" ref="Q21" si="9">Q17-Q19</f>
        <v>202771.83699999988</v>
      </c>
      <c r="R21" s="140">
        <f t="shared" ref="R21" si="10">R17-R19</f>
        <v>212614.84299999799</v>
      </c>
      <c r="T21" s="117">
        <f>T17-T19</f>
        <v>195967.90399999995</v>
      </c>
      <c r="U21" s="140">
        <f>U17-U19</f>
        <v>245658.17200000008</v>
      </c>
      <c r="V21" s="119">
        <f>V17-V19</f>
        <v>208822.01899999988</v>
      </c>
      <c r="W21" s="140">
        <f>W17-W19</f>
        <v>259216.0970000001</v>
      </c>
    </row>
    <row r="22" spans="1:37" ht="27.75" customHeight="1" thickBot="1" x14ac:dyDescent="0.3">
      <c r="A22" s="113" t="s">
        <v>54</v>
      </c>
      <c r="B22" s="116"/>
      <c r="C22" s="279">
        <f t="shared" ref="C22:Q22" si="11">(C21-B21)/B21</f>
        <v>-0.11605990664243518</v>
      </c>
      <c r="D22" s="279">
        <f t="shared" si="11"/>
        <v>-8.5276349890891168E-2</v>
      </c>
      <c r="E22" s="279">
        <f t="shared" si="11"/>
        <v>0.1165072369632576</v>
      </c>
      <c r="F22" s="279">
        <f t="shared" si="11"/>
        <v>4.261497835533698E-2</v>
      </c>
      <c r="G22" s="279">
        <f t="shared" si="11"/>
        <v>3.3751501627664215E-2</v>
      </c>
      <c r="H22" s="279">
        <f t="shared" si="11"/>
        <v>-0.10752681486702027</v>
      </c>
      <c r="I22" s="279">
        <f t="shared" si="11"/>
        <v>-1.1948193852351347E-2</v>
      </c>
      <c r="J22" s="279">
        <f t="shared" si="11"/>
        <v>8.3117827023432511E-2</v>
      </c>
      <c r="K22" s="288">
        <f t="shared" si="11"/>
        <v>5.1842369912734339E-2</v>
      </c>
      <c r="L22" s="280">
        <f t="shared" si="11"/>
        <v>-4.9690555415814887E-2</v>
      </c>
      <c r="M22" s="279">
        <f t="shared" si="11"/>
        <v>-1.7597221367526766E-2</v>
      </c>
      <c r="N22" s="279">
        <f t="shared" si="11"/>
        <v>-4.5253732451977856E-2</v>
      </c>
      <c r="O22" s="279">
        <f t="shared" si="11"/>
        <v>-0.20049052687338559</v>
      </c>
      <c r="P22" s="279">
        <f t="shared" si="11"/>
        <v>0.10115460548136972</v>
      </c>
      <c r="Q22" s="279">
        <f t="shared" si="11"/>
        <v>-0.19800210159752801</v>
      </c>
      <c r="R22" s="281">
        <f>(R21-Q21)/Q21</f>
        <v>4.8542273649166121E-2</v>
      </c>
      <c r="S22" s="10"/>
      <c r="T22" s="116"/>
      <c r="U22" s="281">
        <f>(U21-T21)/T21</f>
        <v>0.25356329779390885</v>
      </c>
      <c r="V22" s="299"/>
      <c r="W22" s="281">
        <f>(W21-V21)/V21</f>
        <v>0.24132549929995764</v>
      </c>
    </row>
    <row r="23" spans="1:37" ht="27.75" hidden="1" customHeight="1" thickBot="1" x14ac:dyDescent="0.3">
      <c r="A23" s="106" t="s">
        <v>61</v>
      </c>
      <c r="B23" s="283">
        <f>(B17/B19)</f>
        <v>6.2585733558796406</v>
      </c>
      <c r="C23" s="284">
        <f>(C17/C19)</f>
        <v>4.6592847997904316</v>
      </c>
      <c r="D23" s="284">
        <f>(D17/D19)</f>
        <v>4.4295790391714371</v>
      </c>
      <c r="E23" s="284">
        <f>(E17/E19)</f>
        <v>4.3587258896712884</v>
      </c>
      <c r="F23" s="103">
        <f>(F17/F19)</f>
        <v>4.8422979626281615</v>
      </c>
      <c r="G23" s="103"/>
      <c r="H23" s="103"/>
      <c r="I23" s="103"/>
      <c r="J23" s="103"/>
      <c r="K23" s="103"/>
      <c r="L23" s="103"/>
      <c r="M23" s="103"/>
      <c r="N23" s="103"/>
      <c r="O23" s="103"/>
      <c r="P23" s="103"/>
      <c r="Q23" s="103"/>
      <c r="R23" s="103"/>
      <c r="S23" s="104"/>
      <c r="T23" s="103">
        <f>(T17/T19)</f>
        <v>2.0790314379835393</v>
      </c>
      <c r="U23" s="285">
        <f>(U17/U19)</f>
        <v>2.73671692932249</v>
      </c>
      <c r="V23" s="103">
        <f>V17/V19</f>
        <v>2.0380959793721449</v>
      </c>
      <c r="W23" s="285">
        <f>W17/W19</f>
        <v>2.6753783862735006</v>
      </c>
    </row>
    <row r="24" spans="1:37" ht="30" customHeight="1" thickBot="1" x14ac:dyDescent="0.3"/>
    <row r="25" spans="1:37" ht="22.5" customHeight="1" x14ac:dyDescent="0.25">
      <c r="A25" s="326" t="s">
        <v>15</v>
      </c>
      <c r="B25" s="328">
        <v>2007</v>
      </c>
      <c r="C25" s="323">
        <v>2008</v>
      </c>
      <c r="D25" s="323">
        <v>2009</v>
      </c>
      <c r="E25" s="323">
        <v>2010</v>
      </c>
      <c r="F25" s="323">
        <v>2011</v>
      </c>
      <c r="G25" s="323">
        <v>2012</v>
      </c>
      <c r="H25" s="323">
        <v>2013</v>
      </c>
      <c r="I25" s="323">
        <v>2014</v>
      </c>
      <c r="J25" s="323">
        <v>2015</v>
      </c>
      <c r="K25" s="332">
        <v>2016</v>
      </c>
      <c r="L25" s="334">
        <v>2017</v>
      </c>
      <c r="M25" s="323">
        <v>2018</v>
      </c>
      <c r="N25" s="323">
        <v>2019</v>
      </c>
      <c r="O25" s="336">
        <v>2020</v>
      </c>
      <c r="P25" s="321">
        <v>2021</v>
      </c>
      <c r="Q25" s="323">
        <v>2022</v>
      </c>
      <c r="R25" s="340">
        <v>2023</v>
      </c>
      <c r="S25" s="128" t="s">
        <v>49</v>
      </c>
      <c r="T25" s="330" t="str">
        <f>T14</f>
        <v>jan-nov</v>
      </c>
      <c r="U25" s="331"/>
      <c r="V25" s="338" t="s">
        <v>144</v>
      </c>
      <c r="W25" s="339"/>
    </row>
    <row r="26" spans="1:37" ht="31.5" customHeight="1" thickBot="1" x14ac:dyDescent="0.3">
      <c r="A26" s="327"/>
      <c r="B26" s="329"/>
      <c r="C26" s="325"/>
      <c r="D26" s="325"/>
      <c r="E26" s="325"/>
      <c r="F26" s="325"/>
      <c r="G26" s="325"/>
      <c r="H26" s="325"/>
      <c r="I26" s="325"/>
      <c r="J26" s="325"/>
      <c r="K26" s="333"/>
      <c r="L26" s="335"/>
      <c r="M26" s="325"/>
      <c r="N26" s="325"/>
      <c r="O26" s="337"/>
      <c r="P26" s="322"/>
      <c r="Q26" s="325"/>
      <c r="R26" s="341"/>
      <c r="S26" s="129" t="str">
        <f>S4</f>
        <v>2007/2023</v>
      </c>
      <c r="T26" s="127">
        <f>T4</f>
        <v>2023</v>
      </c>
      <c r="U26" s="264">
        <f>U4</f>
        <v>2024</v>
      </c>
      <c r="V26" s="300" t="str">
        <f>V4</f>
        <v>dez 2022 a nov 2023</v>
      </c>
      <c r="W26" s="298" t="str">
        <f>W4</f>
        <v>dez  2023 a nov 2024</v>
      </c>
    </row>
    <row r="27" spans="1:37" s="101" customFormat="1" ht="3" customHeight="1" thickBot="1" x14ac:dyDescent="0.3">
      <c r="B27" s="101">
        <v>2007</v>
      </c>
      <c r="C27" s="101">
        <v>2008</v>
      </c>
      <c r="D27" s="101">
        <v>2009</v>
      </c>
      <c r="E27" s="101">
        <v>2010</v>
      </c>
      <c r="F27" s="101">
        <v>2011</v>
      </c>
      <c r="O27" s="273"/>
      <c r="P27" s="273"/>
      <c r="R27" s="301"/>
      <c r="S27" s="286"/>
    </row>
    <row r="28" spans="1:37" ht="27.75" customHeight="1" x14ac:dyDescent="0.25">
      <c r="A28" s="111" t="s">
        <v>50</v>
      </c>
      <c r="B28" s="115">
        <v>203692.62899999981</v>
      </c>
      <c r="C28" s="153">
        <v>204985.89900000018</v>
      </c>
      <c r="D28" s="153">
        <v>199789.29300000027</v>
      </c>
      <c r="E28" s="153">
        <v>228223.55300000007</v>
      </c>
      <c r="F28" s="153">
        <v>265930.68799999997</v>
      </c>
      <c r="G28" s="153">
        <v>297441.74100000004</v>
      </c>
      <c r="H28" s="153">
        <v>313195.50799999997</v>
      </c>
      <c r="I28" s="153">
        <v>319331.63400000008</v>
      </c>
      <c r="J28" s="153">
        <v>313646.51399999997</v>
      </c>
      <c r="K28" s="112">
        <v>292708.82400000008</v>
      </c>
      <c r="L28" s="274">
        <v>335676.5479999996</v>
      </c>
      <c r="M28" s="153">
        <v>346139.44199999998</v>
      </c>
      <c r="N28" s="153">
        <v>364472.386</v>
      </c>
      <c r="O28" s="153">
        <v>462235.53400000004</v>
      </c>
      <c r="P28" s="153">
        <v>497984.02100000018</v>
      </c>
      <c r="Q28" s="112">
        <v>520796.79799999984</v>
      </c>
      <c r="R28" s="147">
        <v>519281.94800000021</v>
      </c>
      <c r="S28" s="100"/>
      <c r="T28" s="115">
        <v>484280.52800000034</v>
      </c>
      <c r="U28" s="147">
        <v>511913.3980000001</v>
      </c>
      <c r="V28" s="112">
        <v>517377.93700000009</v>
      </c>
      <c r="W28" s="147">
        <v>547853.52400000009</v>
      </c>
    </row>
    <row r="29" spans="1:37" ht="27.75" customHeight="1" thickBot="1" x14ac:dyDescent="0.3">
      <c r="A29" s="114" t="s">
        <v>54</v>
      </c>
      <c r="B29" s="275"/>
      <c r="C29" s="276">
        <f t="shared" ref="C29:Q29" si="12">(C28-B28)/B28</f>
        <v>6.3491251811589565E-3</v>
      </c>
      <c r="D29" s="276">
        <f t="shared" si="12"/>
        <v>-2.5351041341628616E-2</v>
      </c>
      <c r="E29" s="276">
        <f t="shared" si="12"/>
        <v>0.14232124040801208</v>
      </c>
      <c r="F29" s="276">
        <f t="shared" si="12"/>
        <v>0.16522017339726491</v>
      </c>
      <c r="G29" s="276">
        <f t="shared" si="12"/>
        <v>0.11849348127885141</v>
      </c>
      <c r="H29" s="276">
        <f t="shared" si="12"/>
        <v>5.296421056115299E-2</v>
      </c>
      <c r="I29" s="276">
        <f t="shared" si="12"/>
        <v>1.9591998746035993E-2</v>
      </c>
      <c r="J29" s="276">
        <f t="shared" si="12"/>
        <v>-1.7803184510057374E-2</v>
      </c>
      <c r="K29" s="287">
        <f t="shared" si="12"/>
        <v>-6.6755691727534677E-2</v>
      </c>
      <c r="L29" s="277">
        <f t="shared" si="12"/>
        <v>0.14679340175955716</v>
      </c>
      <c r="M29" s="276">
        <f t="shared" si="12"/>
        <v>3.1169571012153018E-2</v>
      </c>
      <c r="N29" s="276">
        <f t="shared" si="12"/>
        <v>5.2964042161944717E-2</v>
      </c>
      <c r="O29" s="276">
        <f t="shared" si="12"/>
        <v>0.26823197519276548</v>
      </c>
      <c r="P29" s="276">
        <f t="shared" si="12"/>
        <v>7.7338249378292354E-2</v>
      </c>
      <c r="Q29" s="276">
        <f t="shared" si="12"/>
        <v>4.5810259040419382E-2</v>
      </c>
      <c r="R29" s="278">
        <f>(R28-Q28)/Q28</f>
        <v>-2.9087160401466755E-3</v>
      </c>
      <c r="T29" s="118"/>
      <c r="U29" s="278">
        <f>(U28-T28)/T28</f>
        <v>5.7059634658694645E-2</v>
      </c>
      <c r="W29" s="278">
        <f>(W28-V28)/V28</f>
        <v>5.8903916886583425E-2</v>
      </c>
    </row>
    <row r="30" spans="1:37" ht="27.75" customHeight="1" x14ac:dyDescent="0.25">
      <c r="A30" s="111" t="s">
        <v>55</v>
      </c>
      <c r="B30" s="115">
        <v>575.60500000000002</v>
      </c>
      <c r="C30" s="153">
        <v>741.03499999999963</v>
      </c>
      <c r="D30" s="153">
        <v>1388.8809999999992</v>
      </c>
      <c r="E30" s="153">
        <v>899.43600000000015</v>
      </c>
      <c r="F30" s="153">
        <v>1170.3490000000002</v>
      </c>
      <c r="G30" s="153">
        <v>1022.7370000000001</v>
      </c>
      <c r="H30" s="153">
        <v>1030.066</v>
      </c>
      <c r="I30" s="153">
        <v>1010.02</v>
      </c>
      <c r="J30" s="153">
        <v>1183.202</v>
      </c>
      <c r="K30" s="112">
        <v>1121.55</v>
      </c>
      <c r="L30" s="274">
        <v>1027.2</v>
      </c>
      <c r="M30" s="153">
        <v>1322.664</v>
      </c>
      <c r="N30" s="153">
        <v>1463.875</v>
      </c>
      <c r="O30" s="153">
        <v>1908.0899999999986</v>
      </c>
      <c r="P30" s="153">
        <v>2403.679000000001</v>
      </c>
      <c r="Q30" s="112">
        <v>2765.1600000000003</v>
      </c>
      <c r="R30" s="147">
        <v>2689.9079999999999</v>
      </c>
      <c r="S30" s="100"/>
      <c r="T30" s="115">
        <v>2469.1889999999994</v>
      </c>
      <c r="U30" s="147">
        <v>2834.6329999999994</v>
      </c>
      <c r="V30" s="112">
        <v>2615.674</v>
      </c>
      <c r="W30" s="147">
        <v>3061.2159999999994</v>
      </c>
    </row>
    <row r="31" spans="1:37" ht="27.75" customHeight="1" thickBot="1" x14ac:dyDescent="0.3">
      <c r="A31" s="113" t="s">
        <v>54</v>
      </c>
      <c r="B31" s="116"/>
      <c r="C31" s="279">
        <f t="shared" ref="C31:Q31" si="13">(C30-B30)/B30</f>
        <v>0.28740195099069604</v>
      </c>
      <c r="D31" s="279">
        <f t="shared" si="13"/>
        <v>0.87424480625071677</v>
      </c>
      <c r="E31" s="279">
        <f t="shared" si="13"/>
        <v>-0.35240240164564085</v>
      </c>
      <c r="F31" s="279">
        <f t="shared" si="13"/>
        <v>0.30120319844880566</v>
      </c>
      <c r="G31" s="279">
        <f t="shared" si="13"/>
        <v>-0.12612648022085726</v>
      </c>
      <c r="H31" s="279">
        <f t="shared" si="13"/>
        <v>7.1660651760911652E-3</v>
      </c>
      <c r="I31" s="279">
        <f t="shared" si="13"/>
        <v>-1.9460888913914301E-2</v>
      </c>
      <c r="J31" s="279">
        <f t="shared" si="13"/>
        <v>0.17146393140729888</v>
      </c>
      <c r="K31" s="288">
        <f t="shared" si="13"/>
        <v>-5.2106064729437615E-2</v>
      </c>
      <c r="L31" s="280">
        <f t="shared" si="13"/>
        <v>-8.4124648923364909E-2</v>
      </c>
      <c r="M31" s="279">
        <f t="shared" si="13"/>
        <v>0.28764018691588777</v>
      </c>
      <c r="N31" s="279">
        <f t="shared" si="13"/>
        <v>0.10676256403742751</v>
      </c>
      <c r="O31" s="279">
        <f t="shared" si="13"/>
        <v>0.30345145589616501</v>
      </c>
      <c r="P31" s="279">
        <f t="shared" si="13"/>
        <v>0.25973041103931305</v>
      </c>
      <c r="Q31" s="279">
        <f t="shared" si="13"/>
        <v>0.15038655327936848</v>
      </c>
      <c r="R31" s="281">
        <f>(R30-Q30)/Q30</f>
        <v>-2.7214338410797349E-2</v>
      </c>
      <c r="S31" s="10"/>
      <c r="T31" s="116"/>
      <c r="U31" s="281">
        <f>(U30-T30)/T30</f>
        <v>0.14800163130485355</v>
      </c>
      <c r="V31" s="299"/>
      <c r="W31" s="281">
        <f>(W30-V30)/V30</f>
        <v>0.17033544700142275</v>
      </c>
    </row>
    <row r="32" spans="1:37" ht="27.75" customHeight="1" x14ac:dyDescent="0.25">
      <c r="A32" s="8" t="s">
        <v>58</v>
      </c>
      <c r="B32" s="19">
        <f>(B28-B30)</f>
        <v>203117.0239999998</v>
      </c>
      <c r="C32" s="154">
        <f t="shared" ref="C32:P32" si="14">(C28-C30)</f>
        <v>204244.86400000018</v>
      </c>
      <c r="D32" s="154">
        <f t="shared" si="14"/>
        <v>198400.41200000027</v>
      </c>
      <c r="E32" s="154">
        <f t="shared" si="14"/>
        <v>227324.11700000009</v>
      </c>
      <c r="F32" s="154">
        <f t="shared" si="14"/>
        <v>264760.33899999998</v>
      </c>
      <c r="G32" s="154">
        <f t="shared" si="14"/>
        <v>296419.00400000002</v>
      </c>
      <c r="H32" s="154">
        <f t="shared" si="14"/>
        <v>312165.44199999998</v>
      </c>
      <c r="I32" s="154">
        <f t="shared" si="14"/>
        <v>318321.61400000006</v>
      </c>
      <c r="J32" s="154">
        <f t="shared" si="14"/>
        <v>312463.31199999998</v>
      </c>
      <c r="K32" s="119">
        <f t="shared" si="14"/>
        <v>291587.27400000009</v>
      </c>
      <c r="L32" s="282">
        <f t="shared" si="14"/>
        <v>334649.34799999959</v>
      </c>
      <c r="M32" s="154">
        <f t="shared" si="14"/>
        <v>344816.77799999999</v>
      </c>
      <c r="N32" s="154">
        <f t="shared" si="14"/>
        <v>363008.511</v>
      </c>
      <c r="O32" s="154">
        <f t="shared" si="14"/>
        <v>460327.44400000002</v>
      </c>
      <c r="P32" s="154">
        <f t="shared" si="14"/>
        <v>495580.34200000018</v>
      </c>
      <c r="Q32" s="154">
        <f t="shared" ref="Q32" si="15">(Q28-Q30)</f>
        <v>518031.63799999986</v>
      </c>
      <c r="R32" s="140">
        <f t="shared" ref="R32" si="16">(R28-R30)</f>
        <v>516592.04000000021</v>
      </c>
      <c r="T32" s="117">
        <f>T28-T30</f>
        <v>481811.33900000033</v>
      </c>
      <c r="U32" s="140">
        <f>U28-U30</f>
        <v>509078.76500000013</v>
      </c>
      <c r="V32" s="119">
        <f>V28-V30</f>
        <v>514762.26300000009</v>
      </c>
      <c r="W32" s="140">
        <f>W28-W30</f>
        <v>544792.30800000008</v>
      </c>
    </row>
    <row r="33" spans="1:23" ht="27.75" customHeight="1" thickBot="1" x14ac:dyDescent="0.3">
      <c r="A33" s="113" t="s">
        <v>54</v>
      </c>
      <c r="B33" s="116"/>
      <c r="C33" s="279">
        <f t="shared" ref="C33:Q33" si="17">(C32-B32)/B32</f>
        <v>5.5526611102788507E-3</v>
      </c>
      <c r="D33" s="279">
        <f t="shared" si="17"/>
        <v>-2.8614927619427914E-2</v>
      </c>
      <c r="E33" s="279">
        <f t="shared" si="17"/>
        <v>0.14578450068944299</v>
      </c>
      <c r="F33" s="279">
        <f t="shared" si="17"/>
        <v>0.16468213973091064</v>
      </c>
      <c r="G33" s="279">
        <f t="shared" si="17"/>
        <v>0.11957480157177182</v>
      </c>
      <c r="H33" s="279">
        <f t="shared" si="17"/>
        <v>5.3122228290059179E-2</v>
      </c>
      <c r="I33" s="279">
        <f t="shared" si="17"/>
        <v>1.972086327223908E-2</v>
      </c>
      <c r="J33" s="279">
        <f t="shared" si="17"/>
        <v>-1.840372045864307E-2</v>
      </c>
      <c r="K33" s="288">
        <f t="shared" si="17"/>
        <v>-6.6811165337708145E-2</v>
      </c>
      <c r="L33" s="280">
        <f t="shared" si="17"/>
        <v>0.14768159600819714</v>
      </c>
      <c r="M33" s="279">
        <f t="shared" si="17"/>
        <v>3.038233918806384E-2</v>
      </c>
      <c r="N33" s="279">
        <f t="shared" si="17"/>
        <v>5.2757679326149283E-2</v>
      </c>
      <c r="O33" s="279">
        <f t="shared" si="17"/>
        <v>0.26808994844751732</v>
      </c>
      <c r="P33" s="279">
        <f t="shared" si="17"/>
        <v>7.6582220894047232E-2</v>
      </c>
      <c r="Q33" s="279">
        <f t="shared" si="17"/>
        <v>4.5303039885306172E-2</v>
      </c>
      <c r="R33" s="281">
        <f>(R32-Q32)/Q32</f>
        <v>-2.7789769859570801E-3</v>
      </c>
      <c r="S33" s="10"/>
      <c r="T33" s="116"/>
      <c r="U33" s="281">
        <f>(U32-T32)/T32</f>
        <v>5.6593574689614734E-2</v>
      </c>
      <c r="V33" s="299"/>
      <c r="W33" s="281">
        <f>(W32-V32)/V32</f>
        <v>5.8337697143894904E-2</v>
      </c>
    </row>
    <row r="34" spans="1:23" ht="27.75" hidden="1" customHeight="1" thickBot="1" x14ac:dyDescent="0.3">
      <c r="A34" s="106" t="s">
        <v>61</v>
      </c>
      <c r="B34" s="283">
        <f>(B28/B30)</f>
        <v>353.87571164253228</v>
      </c>
      <c r="C34" s="284">
        <f>(C28/C30)</f>
        <v>276.62107592758815</v>
      </c>
      <c r="D34" s="284">
        <f>(D28/D30)</f>
        <v>143.84910802293385</v>
      </c>
      <c r="E34" s="284">
        <f>(E28/E30)</f>
        <v>253.74073641704362</v>
      </c>
      <c r="F34" s="103">
        <f>(F28/F30)</f>
        <v>227.22340771855227</v>
      </c>
      <c r="G34" s="103"/>
      <c r="H34" s="103"/>
      <c r="I34" s="103"/>
      <c r="J34" s="103"/>
      <c r="K34" s="103"/>
      <c r="L34" s="103"/>
      <c r="M34" s="103"/>
      <c r="N34" s="103"/>
      <c r="O34" s="103"/>
      <c r="P34" s="103"/>
      <c r="Q34" s="103"/>
      <c r="R34" s="103"/>
      <c r="S34" s="104"/>
      <c r="T34" s="103">
        <f>(T28/T30)</f>
        <v>196.12938823233071</v>
      </c>
      <c r="U34" s="285">
        <f>(U28/U30)</f>
        <v>180.59247810915917</v>
      </c>
    </row>
    <row r="36" spans="1:23" x14ac:dyDescent="0.25">
      <c r="A36" s="3" t="s">
        <v>70</v>
      </c>
    </row>
  </sheetData>
  <mergeCells count="60">
    <mergeCell ref="V3:W3"/>
    <mergeCell ref="V14:W14"/>
    <mergeCell ref="V25:W25"/>
    <mergeCell ref="R3:R4"/>
    <mergeCell ref="R14:R15"/>
    <mergeCell ref="R25:R26"/>
    <mergeCell ref="T25:U25"/>
    <mergeCell ref="A25:A26"/>
    <mergeCell ref="B25:B26"/>
    <mergeCell ref="C25:C26"/>
    <mergeCell ref="D25:D26"/>
    <mergeCell ref="E25:E26"/>
    <mergeCell ref="O25:O26"/>
    <mergeCell ref="F25:F26"/>
    <mergeCell ref="G25:G26"/>
    <mergeCell ref="H25:H26"/>
    <mergeCell ref="I25:I26"/>
    <mergeCell ref="J25:J26"/>
    <mergeCell ref="F14:F15"/>
    <mergeCell ref="K25:K26"/>
    <mergeCell ref="L25:L26"/>
    <mergeCell ref="M25:M26"/>
    <mergeCell ref="N25:N26"/>
    <mergeCell ref="M3:M4"/>
    <mergeCell ref="M14:M15"/>
    <mergeCell ref="N14:N15"/>
    <mergeCell ref="O14:O15"/>
    <mergeCell ref="P14:P15"/>
    <mergeCell ref="K3:K4"/>
    <mergeCell ref="P25:P26"/>
    <mergeCell ref="T3:U3"/>
    <mergeCell ref="A14:A15"/>
    <mergeCell ref="B14:B15"/>
    <mergeCell ref="C14:C15"/>
    <mergeCell ref="D14:D15"/>
    <mergeCell ref="E14:E15"/>
    <mergeCell ref="T14:U14"/>
    <mergeCell ref="G14:G15"/>
    <mergeCell ref="H14:H15"/>
    <mergeCell ref="I14:I15"/>
    <mergeCell ref="J14:J15"/>
    <mergeCell ref="K14:K15"/>
    <mergeCell ref="L14:L15"/>
    <mergeCell ref="L3:L4"/>
    <mergeCell ref="Q3:Q4"/>
    <mergeCell ref="Q14:Q15"/>
    <mergeCell ref="Q25:Q26"/>
    <mergeCell ref="F3:F4"/>
    <mergeCell ref="A3:A4"/>
    <mergeCell ref="B3:B4"/>
    <mergeCell ref="C3:C4"/>
    <mergeCell ref="D3:D4"/>
    <mergeCell ref="E3:E4"/>
    <mergeCell ref="N3:N4"/>
    <mergeCell ref="O3:O4"/>
    <mergeCell ref="P3:P4"/>
    <mergeCell ref="G3:G4"/>
    <mergeCell ref="H3:H4"/>
    <mergeCell ref="I3:I4"/>
    <mergeCell ref="J3:J4"/>
  </mergeCells>
  <conditionalFormatting sqref="B12:R12">
    <cfRule type="cellIs" dxfId="15" priority="85" operator="lessThan">
      <formula>0</formula>
    </cfRule>
    <cfRule type="cellIs" dxfId="14" priority="84" operator="greaterThan">
      <formula>0</formula>
    </cfRule>
  </conditionalFormatting>
  <conditionalFormatting sqref="B23:R23">
    <cfRule type="cellIs" dxfId="13" priority="81" operator="lessThan">
      <formula>0</formula>
    </cfRule>
    <cfRule type="cellIs" dxfId="12" priority="80" operator="greaterThan">
      <formula>0</formula>
    </cfRule>
  </conditionalFormatting>
  <conditionalFormatting sqref="B34:R34">
    <cfRule type="cellIs" dxfId="11" priority="77" operator="lessThan">
      <formula>0</formula>
    </cfRule>
    <cfRule type="cellIs" dxfId="10" priority="76" operator="greaterThan">
      <formula>0</formula>
    </cfRule>
  </conditionalFormatting>
  <conditionalFormatting sqref="T34:U34">
    <cfRule type="cellIs" dxfId="9" priority="78" operator="greaterThan">
      <formula>0</formula>
    </cfRule>
    <cfRule type="cellIs" dxfId="8" priority="79" operator="lessThan">
      <formula>0</formula>
    </cfRule>
  </conditionalFormatting>
  <conditionalFormatting sqref="T12:W12">
    <cfRule type="cellIs" dxfId="7" priority="19" operator="lessThan">
      <formula>0</formula>
    </cfRule>
    <cfRule type="cellIs" dxfId="6" priority="18" operator="greaterThan">
      <formula>0</formula>
    </cfRule>
  </conditionalFormatting>
  <conditionalFormatting sqref="T23:W23">
    <cfRule type="cellIs" dxfId="5" priority="16" operator="greaterThan">
      <formula>0</formula>
    </cfRule>
    <cfRule type="cellIs" dxfId="4" priority="17" operator="lessThan">
      <formula>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63" orientation="landscape" horizontalDpi="4294967292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5" id="{196889DA-39BA-4EE2-A36F-58B74FE77D2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C7:J7</xm:sqref>
        </x14:conditionalFormatting>
        <x14:conditionalFormatting xmlns:xm="http://schemas.microsoft.com/office/excel/2006/main">
          <x14:cfRule type="iconSet" priority="73" id="{342BF2B0-3916-4149-AEE3-8005EFDA06E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C9:J9</xm:sqref>
        </x14:conditionalFormatting>
        <x14:conditionalFormatting xmlns:xm="http://schemas.microsoft.com/office/excel/2006/main">
          <x14:cfRule type="iconSet" priority="72" id="{46DD3194-3428-435D-B4C7-5DACEA8D304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C11:J11</xm:sqref>
        </x14:conditionalFormatting>
        <x14:conditionalFormatting xmlns:xm="http://schemas.microsoft.com/office/excel/2006/main">
          <x14:cfRule type="iconSet" priority="71" id="{29EF6E76-A624-4F45-B814-44C0D420D14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C18:K18</xm:sqref>
        </x14:conditionalFormatting>
        <x14:conditionalFormatting xmlns:xm="http://schemas.microsoft.com/office/excel/2006/main">
          <x14:cfRule type="iconSet" priority="69" id="{384E0A2C-461F-4BC8-B7E5-CED87973A54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C20:K20</xm:sqref>
        </x14:conditionalFormatting>
        <x14:conditionalFormatting xmlns:xm="http://schemas.microsoft.com/office/excel/2006/main">
          <x14:cfRule type="iconSet" priority="68" id="{B0B10D07-FD42-4F72-B95A-6BFB2291F08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C22:K22</xm:sqref>
        </x14:conditionalFormatting>
        <x14:conditionalFormatting xmlns:xm="http://schemas.microsoft.com/office/excel/2006/main">
          <x14:cfRule type="iconSet" priority="67" id="{E921E250-274F-460B-9A23-24752F560F6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C29:K29</xm:sqref>
        </x14:conditionalFormatting>
        <x14:conditionalFormatting xmlns:xm="http://schemas.microsoft.com/office/excel/2006/main">
          <x14:cfRule type="iconSet" priority="65" id="{D0C78B59-0252-4627-8F7F-171CF571E44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C31:K31</xm:sqref>
        </x14:conditionalFormatting>
        <x14:conditionalFormatting xmlns:xm="http://schemas.microsoft.com/office/excel/2006/main">
          <x14:cfRule type="iconSet" priority="64" id="{1BE07993-3836-4455-9AD2-E5547587AEF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C33:K33</xm:sqref>
        </x14:conditionalFormatting>
        <x14:conditionalFormatting xmlns:xm="http://schemas.microsoft.com/office/excel/2006/main">
          <x14:cfRule type="iconSet" priority="63" id="{51F0914C-9940-4FA4-AD6A-225B3439104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K7:M7</xm:sqref>
        </x14:conditionalFormatting>
        <x14:conditionalFormatting xmlns:xm="http://schemas.microsoft.com/office/excel/2006/main">
          <x14:cfRule type="iconSet" priority="62" id="{1BD8844E-0B0D-4408-BD16-A12FD306700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K9:M9</xm:sqref>
        </x14:conditionalFormatting>
        <x14:conditionalFormatting xmlns:xm="http://schemas.microsoft.com/office/excel/2006/main">
          <x14:cfRule type="iconSet" priority="61" id="{7DA523E0-195D-4BE5-A37B-0B19E88A72AD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K11:M11</xm:sqref>
        </x14:conditionalFormatting>
        <x14:conditionalFormatting xmlns:xm="http://schemas.microsoft.com/office/excel/2006/main">
          <x14:cfRule type="iconSet" priority="44" id="{59F63304-AAEB-483E-96D2-BAEDB74B6C8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L18</xm:sqref>
        </x14:conditionalFormatting>
        <x14:conditionalFormatting xmlns:xm="http://schemas.microsoft.com/office/excel/2006/main">
          <x14:cfRule type="iconSet" priority="43" id="{1FD15401-6335-410A-8876-DA4866E24F0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L20</xm:sqref>
        </x14:conditionalFormatting>
        <x14:conditionalFormatting xmlns:xm="http://schemas.microsoft.com/office/excel/2006/main">
          <x14:cfRule type="iconSet" priority="42" id="{C40D1022-E63D-49DC-9B81-E2D4283A1A4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L22</xm:sqref>
        </x14:conditionalFormatting>
        <x14:conditionalFormatting xmlns:xm="http://schemas.microsoft.com/office/excel/2006/main">
          <x14:cfRule type="iconSet" priority="41" id="{411F17B4-49CA-423B-A8AE-D88B39442AB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L29</xm:sqref>
        </x14:conditionalFormatting>
        <x14:conditionalFormatting xmlns:xm="http://schemas.microsoft.com/office/excel/2006/main">
          <x14:cfRule type="iconSet" priority="40" id="{40381284-50A8-4B62-8E8E-48191BDA449D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L31</xm:sqref>
        </x14:conditionalFormatting>
        <x14:conditionalFormatting xmlns:xm="http://schemas.microsoft.com/office/excel/2006/main">
          <x14:cfRule type="iconSet" priority="39" id="{B3061F7E-8A59-4740-BA70-58AF1385AAAE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L33</xm:sqref>
        </x14:conditionalFormatting>
        <x14:conditionalFormatting xmlns:xm="http://schemas.microsoft.com/office/excel/2006/main">
          <x14:cfRule type="iconSet" priority="38" id="{D577C4AC-3F5F-472E-BD38-5CAAE3FDFB6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M18</xm:sqref>
        </x14:conditionalFormatting>
        <x14:conditionalFormatting xmlns:xm="http://schemas.microsoft.com/office/excel/2006/main">
          <x14:cfRule type="iconSet" priority="37" id="{E4063032-2220-499E-B3F2-BDB51415CCC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M20</xm:sqref>
        </x14:conditionalFormatting>
        <x14:conditionalFormatting xmlns:xm="http://schemas.microsoft.com/office/excel/2006/main">
          <x14:cfRule type="iconSet" priority="36" id="{27C74DE8-7F39-409F-BAD3-BA981B84E45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M22</xm:sqref>
        </x14:conditionalFormatting>
        <x14:conditionalFormatting xmlns:xm="http://schemas.microsoft.com/office/excel/2006/main">
          <x14:cfRule type="iconSet" priority="32" id="{C689B71B-DF41-474F-8DDE-F6568FD66B58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M29</xm:sqref>
        </x14:conditionalFormatting>
        <x14:conditionalFormatting xmlns:xm="http://schemas.microsoft.com/office/excel/2006/main">
          <x14:cfRule type="iconSet" priority="31" id="{E617BDA3-5565-4F38-82AD-1208FB43C3F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M31</xm:sqref>
        </x14:conditionalFormatting>
        <x14:conditionalFormatting xmlns:xm="http://schemas.microsoft.com/office/excel/2006/main">
          <x14:cfRule type="iconSet" priority="30" id="{70E6E96A-2D41-4971-A29E-9F33FF381A9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M33</xm:sqref>
        </x14:conditionalFormatting>
        <x14:conditionalFormatting xmlns:xm="http://schemas.microsoft.com/office/excel/2006/main">
          <x14:cfRule type="iconSet" priority="35" id="{21599631-0E2F-46CC-ABAA-775349803C7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N18</xm:sqref>
        </x14:conditionalFormatting>
        <x14:conditionalFormatting xmlns:xm="http://schemas.microsoft.com/office/excel/2006/main">
          <x14:cfRule type="iconSet" priority="34" id="{B2D81439-1411-4461-93E0-53261948E55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N20</xm:sqref>
        </x14:conditionalFormatting>
        <x14:conditionalFormatting xmlns:xm="http://schemas.microsoft.com/office/excel/2006/main">
          <x14:cfRule type="iconSet" priority="33" id="{E4274992-45F4-4545-B0A7-F5D3ACD7E1F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N22</xm:sqref>
        </x14:conditionalFormatting>
        <x14:conditionalFormatting xmlns:xm="http://schemas.microsoft.com/office/excel/2006/main">
          <x14:cfRule type="iconSet" priority="29" id="{CA51D4D9-9ECA-4857-8451-2A5BD8EBB74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N29</xm:sqref>
        </x14:conditionalFormatting>
        <x14:conditionalFormatting xmlns:xm="http://schemas.microsoft.com/office/excel/2006/main">
          <x14:cfRule type="iconSet" priority="28" id="{7CC91888-5B9D-4E18-8123-231859431C0E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N31</xm:sqref>
        </x14:conditionalFormatting>
        <x14:conditionalFormatting xmlns:xm="http://schemas.microsoft.com/office/excel/2006/main">
          <x14:cfRule type="iconSet" priority="27" id="{7500E279-7A5F-4557-8486-DB2E978C55A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N33</xm:sqref>
        </x14:conditionalFormatting>
        <x14:conditionalFormatting xmlns:xm="http://schemas.microsoft.com/office/excel/2006/main">
          <x14:cfRule type="iconSet" priority="47" id="{9D9B586D-7845-4E2B-BC33-BFA97F6CEBE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N7:R7</xm:sqref>
        </x14:conditionalFormatting>
        <x14:conditionalFormatting xmlns:xm="http://schemas.microsoft.com/office/excel/2006/main">
          <x14:cfRule type="iconSet" priority="46" id="{75D089B4-C6D8-4E85-A504-73B35FA9E44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N9:R9</xm:sqref>
        </x14:conditionalFormatting>
        <x14:conditionalFormatting xmlns:xm="http://schemas.microsoft.com/office/excel/2006/main">
          <x14:cfRule type="iconSet" priority="45" id="{5ADD4F33-379F-4B25-BE46-8A9CF2683A7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N11:R11</xm:sqref>
        </x14:conditionalFormatting>
        <x14:conditionalFormatting xmlns:xm="http://schemas.microsoft.com/office/excel/2006/main">
          <x14:cfRule type="iconSet" priority="6" id="{D26422B5-86CC-4127-A531-88190DA6F06E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O18:R18</xm:sqref>
        </x14:conditionalFormatting>
        <x14:conditionalFormatting xmlns:xm="http://schemas.microsoft.com/office/excel/2006/main">
          <x14:cfRule type="iconSet" priority="5" id="{871AA06B-6444-49F2-B19C-8FE7081BAEB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O20:R20</xm:sqref>
        </x14:conditionalFormatting>
        <x14:conditionalFormatting xmlns:xm="http://schemas.microsoft.com/office/excel/2006/main">
          <x14:cfRule type="iconSet" priority="4" id="{1AA816BF-EABD-441C-B175-3CED767EBD0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O22:R22</xm:sqref>
        </x14:conditionalFormatting>
        <x14:conditionalFormatting xmlns:xm="http://schemas.microsoft.com/office/excel/2006/main">
          <x14:cfRule type="iconSet" priority="3" id="{63A05596-E7D8-4C2C-A49E-DBAAAA12833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O29:R29</xm:sqref>
        </x14:conditionalFormatting>
        <x14:conditionalFormatting xmlns:xm="http://schemas.microsoft.com/office/excel/2006/main">
          <x14:cfRule type="iconSet" priority="2" id="{7137A072-FF90-44B0-BB4F-580E5ABDB5A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O31:R31</xm:sqref>
        </x14:conditionalFormatting>
        <x14:conditionalFormatting xmlns:xm="http://schemas.microsoft.com/office/excel/2006/main">
          <x14:cfRule type="iconSet" priority="1" id="{3C4E93CB-1209-417A-88E9-F451325EA00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O33:R33</xm:sqref>
        </x14:conditionalFormatting>
        <x14:conditionalFormatting xmlns:xm="http://schemas.microsoft.com/office/excel/2006/main">
          <x14:cfRule type="iconSet" priority="74" id="{ED472D2B-C3F9-4A12-A8EC-321C33FBCC7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U7</xm:sqref>
        </x14:conditionalFormatting>
        <x14:conditionalFormatting xmlns:xm="http://schemas.microsoft.com/office/excel/2006/main">
          <x14:cfRule type="iconSet" priority="88" id="{5A1FE48F-B5F0-4BE9-A255-28BD94A3A6E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U9</xm:sqref>
        </x14:conditionalFormatting>
        <x14:conditionalFormatting xmlns:xm="http://schemas.microsoft.com/office/excel/2006/main">
          <x14:cfRule type="iconSet" priority="89" id="{EC8E4C19-012D-4C4D-9A19-3E8DDB36F42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U11</xm:sqref>
        </x14:conditionalFormatting>
        <x14:conditionalFormatting xmlns:xm="http://schemas.microsoft.com/office/excel/2006/main">
          <x14:cfRule type="iconSet" priority="70" id="{DA36E926-7CCA-4055-81FD-F49534F43208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U18</xm:sqref>
        </x14:conditionalFormatting>
        <x14:conditionalFormatting xmlns:xm="http://schemas.microsoft.com/office/excel/2006/main">
          <x14:cfRule type="iconSet" priority="90" id="{8D022498-9DCC-4EC9-8D8A-00D24145608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U20</xm:sqref>
        </x14:conditionalFormatting>
        <x14:conditionalFormatting xmlns:xm="http://schemas.microsoft.com/office/excel/2006/main">
          <x14:cfRule type="iconSet" priority="91" id="{D4304FF7-BCD8-4C01-9E5D-B8F31E410D9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U22</xm:sqref>
        </x14:conditionalFormatting>
        <x14:conditionalFormatting xmlns:xm="http://schemas.microsoft.com/office/excel/2006/main">
          <x14:cfRule type="iconSet" priority="66" id="{513ABC85-D88F-4D12-B36F-1A843DBC11A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U29</xm:sqref>
        </x14:conditionalFormatting>
        <x14:conditionalFormatting xmlns:xm="http://schemas.microsoft.com/office/excel/2006/main">
          <x14:cfRule type="iconSet" priority="92" id="{DA2DEE5E-8889-4F3C-AE31-9F006547929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U31</xm:sqref>
        </x14:conditionalFormatting>
        <x14:conditionalFormatting xmlns:xm="http://schemas.microsoft.com/office/excel/2006/main">
          <x14:cfRule type="iconSet" priority="93" id="{F6FADFC5-F37E-4129-A49C-27FC90DC7DB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U33</xm:sqref>
        </x14:conditionalFormatting>
        <x14:conditionalFormatting xmlns:xm="http://schemas.microsoft.com/office/excel/2006/main">
          <x14:cfRule type="iconSet" priority="7" id="{567DFAF1-7A45-4C5B-9FA7-C35521309C9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V9:W9</xm:sqref>
        </x14:conditionalFormatting>
        <x14:conditionalFormatting xmlns:xm="http://schemas.microsoft.com/office/excel/2006/main">
          <x14:cfRule type="iconSet" priority="14" id="{85B06692-565C-4783-88F9-E3FD2E895F0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V11:W11</xm:sqref>
        </x14:conditionalFormatting>
        <x14:conditionalFormatting xmlns:xm="http://schemas.microsoft.com/office/excel/2006/main">
          <x14:cfRule type="iconSet" priority="12" id="{501F8961-8123-49E9-9D0D-074ACDB52CB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V20:W20</xm:sqref>
        </x14:conditionalFormatting>
        <x14:conditionalFormatting xmlns:xm="http://schemas.microsoft.com/office/excel/2006/main">
          <x14:cfRule type="iconSet" priority="11" id="{E5C63753-950B-4940-9582-5A111081084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V22:W22</xm:sqref>
        </x14:conditionalFormatting>
        <x14:conditionalFormatting xmlns:xm="http://schemas.microsoft.com/office/excel/2006/main">
          <x14:cfRule type="iconSet" priority="9" id="{D332E9AD-1EDD-40CA-A069-B0D023C1764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V31:W31</xm:sqref>
        </x14:conditionalFormatting>
        <x14:conditionalFormatting xmlns:xm="http://schemas.microsoft.com/office/excel/2006/main">
          <x14:cfRule type="iconSet" priority="8" id="{B56E7E50-6678-4DA3-8C09-7D0F1D84545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V33:W33</xm:sqref>
        </x14:conditionalFormatting>
        <x14:conditionalFormatting xmlns:xm="http://schemas.microsoft.com/office/excel/2006/main">
          <x14:cfRule type="iconSet" priority="15" id="{BC0EB3FF-AF95-4873-A2CE-3B84E0236C9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W7</xm:sqref>
        </x14:conditionalFormatting>
        <x14:conditionalFormatting xmlns:xm="http://schemas.microsoft.com/office/excel/2006/main">
          <x14:cfRule type="iconSet" priority="13" id="{A2A154CD-24C3-4E0E-BF34-DC77A9B0816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W18</xm:sqref>
        </x14:conditionalFormatting>
        <x14:conditionalFormatting xmlns:xm="http://schemas.microsoft.com/office/excel/2006/main">
          <x14:cfRule type="iconSet" priority="10" id="{2CD80855-A3EB-4A54-8CE4-B3828085305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W29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458933-76D2-463E-9AD0-BEBFD5C6FFEC}">
  <sheetPr>
    <pageSetUpPr fitToPage="1"/>
  </sheetPr>
  <dimension ref="A1:BC68"/>
  <sheetViews>
    <sheetView showGridLines="0" topLeftCell="AH1" workbookViewId="0">
      <selection activeCell="AA51" sqref="AA51"/>
    </sheetView>
  </sheetViews>
  <sheetFormatPr defaultRowHeight="15" x14ac:dyDescent="0.25"/>
  <cols>
    <col min="1" max="1" width="18.7109375" customWidth="1"/>
    <col min="17" max="17" width="9.85546875" customWidth="1"/>
    <col min="18" max="18" width="1.7109375" customWidth="1"/>
    <col min="19" max="19" width="18.7109375" hidden="1" customWidth="1"/>
    <col min="35" max="35" width="10.140625" customWidth="1"/>
    <col min="36" max="36" width="1.7109375" customWidth="1"/>
    <col min="52" max="52" width="9.85546875" customWidth="1"/>
    <col min="55" max="55" width="9.140625" style="101"/>
  </cols>
  <sheetData>
    <row r="1" spans="1:55" ht="15.75" x14ac:dyDescent="0.25">
      <c r="A1" s="4" t="s">
        <v>99</v>
      </c>
    </row>
    <row r="3" spans="1:55" ht="15.75" thickBot="1" x14ac:dyDescent="0.3">
      <c r="Q3" s="107" t="s">
        <v>1</v>
      </c>
      <c r="AI3" s="289">
        <v>1000</v>
      </c>
      <c r="AZ3" s="289" t="s">
        <v>47</v>
      </c>
    </row>
    <row r="4" spans="1:55" ht="20.100000000000001" customHeight="1" x14ac:dyDescent="0.25">
      <c r="A4" s="347" t="s">
        <v>3</v>
      </c>
      <c r="B4" s="349" t="s">
        <v>72</v>
      </c>
      <c r="C4" s="343"/>
      <c r="D4" s="343"/>
      <c r="E4" s="343"/>
      <c r="F4" s="343"/>
      <c r="G4" s="343"/>
      <c r="H4" s="343"/>
      <c r="I4" s="343"/>
      <c r="J4" s="343"/>
      <c r="K4" s="343"/>
      <c r="L4" s="343"/>
      <c r="M4" s="343"/>
      <c r="N4" s="343"/>
      <c r="O4" s="343"/>
      <c r="P4" s="344"/>
      <c r="Q4" s="352" t="s">
        <v>146</v>
      </c>
      <c r="S4" s="350" t="s">
        <v>3</v>
      </c>
      <c r="T4" s="342" t="s">
        <v>72</v>
      </c>
      <c r="U4" s="343"/>
      <c r="V4" s="343"/>
      <c r="W4" s="343"/>
      <c r="X4" s="343"/>
      <c r="Y4" s="343"/>
      <c r="Z4" s="343"/>
      <c r="AA4" s="343"/>
      <c r="AB4" s="343"/>
      <c r="AC4" s="343"/>
      <c r="AD4" s="343"/>
      <c r="AE4" s="343"/>
      <c r="AF4" s="343"/>
      <c r="AG4" s="343"/>
      <c r="AH4" s="344"/>
      <c r="AI4" s="345" t="s">
        <v>146</v>
      </c>
      <c r="AK4" s="342" t="s">
        <v>72</v>
      </c>
      <c r="AL4" s="343"/>
      <c r="AM4" s="343"/>
      <c r="AN4" s="343"/>
      <c r="AO4" s="343"/>
      <c r="AP4" s="343"/>
      <c r="AQ4" s="343"/>
      <c r="AR4" s="343"/>
      <c r="AS4" s="343"/>
      <c r="AT4" s="343"/>
      <c r="AU4" s="343"/>
      <c r="AV4" s="343"/>
      <c r="AW4" s="343"/>
      <c r="AX4" s="343"/>
      <c r="AY4" s="344"/>
      <c r="AZ4" s="345" t="s">
        <v>146</v>
      </c>
    </row>
    <row r="5" spans="1:55" ht="20.100000000000001" customHeight="1" thickBot="1" x14ac:dyDescent="0.3">
      <c r="A5" s="348"/>
      <c r="B5" s="99">
        <v>2010</v>
      </c>
      <c r="C5" s="135">
        <v>2011</v>
      </c>
      <c r="D5" s="135">
        <v>2012</v>
      </c>
      <c r="E5" s="135">
        <v>2013</v>
      </c>
      <c r="F5" s="135">
        <v>2014</v>
      </c>
      <c r="G5" s="135">
        <v>2015</v>
      </c>
      <c r="H5" s="135">
        <v>2016</v>
      </c>
      <c r="I5" s="135">
        <v>2017</v>
      </c>
      <c r="J5" s="135">
        <v>2018</v>
      </c>
      <c r="K5" s="135">
        <v>2019</v>
      </c>
      <c r="L5" s="135">
        <v>2020</v>
      </c>
      <c r="M5" s="135">
        <v>2021</v>
      </c>
      <c r="N5" s="135">
        <v>2022</v>
      </c>
      <c r="O5" s="135">
        <v>2023</v>
      </c>
      <c r="P5" s="133">
        <v>2024</v>
      </c>
      <c r="Q5" s="353"/>
      <c r="S5" s="351"/>
      <c r="T5" s="25">
        <v>2010</v>
      </c>
      <c r="U5" s="135">
        <v>2011</v>
      </c>
      <c r="V5" s="135">
        <v>2012</v>
      </c>
      <c r="W5" s="135">
        <v>2013</v>
      </c>
      <c r="X5" s="135">
        <v>2014</v>
      </c>
      <c r="Y5" s="135">
        <v>2015</v>
      </c>
      <c r="Z5" s="135">
        <v>2016</v>
      </c>
      <c r="AA5" s="135">
        <v>2017</v>
      </c>
      <c r="AB5" s="135">
        <v>2018</v>
      </c>
      <c r="AC5" s="135">
        <v>2019</v>
      </c>
      <c r="AD5" s="135">
        <v>2020</v>
      </c>
      <c r="AE5" s="135">
        <v>2021</v>
      </c>
      <c r="AF5" s="135">
        <v>2022</v>
      </c>
      <c r="AG5" s="135">
        <v>2023</v>
      </c>
      <c r="AH5" s="133">
        <v>2024</v>
      </c>
      <c r="AI5" s="346"/>
      <c r="AK5" s="25">
        <v>2010</v>
      </c>
      <c r="AL5" s="135">
        <v>2011</v>
      </c>
      <c r="AM5" s="135">
        <v>2012</v>
      </c>
      <c r="AN5" s="135">
        <v>2013</v>
      </c>
      <c r="AO5" s="135">
        <v>2014</v>
      </c>
      <c r="AP5" s="135">
        <v>2015</v>
      </c>
      <c r="AQ5" s="135">
        <v>2016</v>
      </c>
      <c r="AR5" s="135">
        <v>2017</v>
      </c>
      <c r="AS5" s="176">
        <v>2018</v>
      </c>
      <c r="AT5" s="135">
        <v>2019</v>
      </c>
      <c r="AU5" s="135">
        <v>2020</v>
      </c>
      <c r="AV5" s="176">
        <v>2021</v>
      </c>
      <c r="AW5" s="176">
        <v>2022</v>
      </c>
      <c r="AX5" s="135">
        <v>2023</v>
      </c>
      <c r="AY5" s="133">
        <v>2024</v>
      </c>
      <c r="AZ5" s="346"/>
      <c r="BC5" s="290"/>
    </row>
    <row r="6" spans="1:55" ht="3" customHeight="1" thickBot="1" x14ac:dyDescent="0.3">
      <c r="A6" s="291"/>
      <c r="B6" s="290"/>
      <c r="C6" s="290"/>
      <c r="D6" s="290"/>
      <c r="E6" s="290"/>
      <c r="F6" s="290"/>
      <c r="G6" s="290"/>
      <c r="H6" s="290"/>
      <c r="I6" s="290"/>
      <c r="J6" s="290"/>
      <c r="K6" s="290"/>
      <c r="L6" s="290"/>
      <c r="M6" s="290"/>
      <c r="N6" s="290"/>
      <c r="O6" s="290"/>
      <c r="P6" s="290"/>
      <c r="Q6" s="292"/>
      <c r="S6" s="291"/>
      <c r="T6" s="293">
        <v>2010</v>
      </c>
      <c r="U6" s="293">
        <v>2011</v>
      </c>
      <c r="V6" s="293">
        <v>2012</v>
      </c>
      <c r="W6" s="293"/>
      <c r="X6" s="293"/>
      <c r="Y6" s="293"/>
      <c r="Z6" s="293"/>
      <c r="AA6" s="293"/>
      <c r="AB6" s="290"/>
      <c r="AC6" s="290"/>
      <c r="AD6" s="290"/>
      <c r="AE6" s="290"/>
      <c r="AF6" s="290"/>
      <c r="AG6" s="290"/>
      <c r="AH6" s="293"/>
      <c r="AI6" s="294"/>
      <c r="AK6" s="293"/>
      <c r="AL6" s="293"/>
      <c r="AM6" s="293"/>
      <c r="AN6" s="293"/>
      <c r="AO6" s="293"/>
      <c r="AP6" s="293"/>
      <c r="AQ6" s="293"/>
      <c r="AR6" s="293"/>
      <c r="AS6" s="290"/>
      <c r="AT6" s="290"/>
      <c r="AU6" s="290"/>
      <c r="AV6" s="290"/>
      <c r="AW6" s="290"/>
      <c r="AX6" s="290"/>
      <c r="AY6" s="293"/>
      <c r="AZ6" s="292"/>
    </row>
    <row r="7" spans="1:55" ht="20.100000000000001" customHeight="1" x14ac:dyDescent="0.25">
      <c r="A7" s="120" t="s">
        <v>73</v>
      </c>
      <c r="B7" s="115">
        <v>162618.44999999995</v>
      </c>
      <c r="C7" s="153">
        <v>156534.06999999998</v>
      </c>
      <c r="D7" s="153">
        <v>239190.1999999999</v>
      </c>
      <c r="E7" s="153">
        <v>213768.74999999997</v>
      </c>
      <c r="F7" s="153">
        <v>196345.2</v>
      </c>
      <c r="G7" s="153">
        <v>183217.2099999999</v>
      </c>
      <c r="H7" s="153">
        <v>164354.55999999982</v>
      </c>
      <c r="I7" s="153">
        <v>192935.97999999986</v>
      </c>
      <c r="J7" s="153">
        <v>211445.75</v>
      </c>
      <c r="K7" s="153">
        <v>219278.33000000005</v>
      </c>
      <c r="L7" s="153">
        <v>238978.52999999991</v>
      </c>
      <c r="M7" s="153">
        <v>227977.60999999967</v>
      </c>
      <c r="N7" s="153">
        <v>227139.86999999991</v>
      </c>
      <c r="O7" s="153">
        <v>233829.62999999977</v>
      </c>
      <c r="P7" s="112">
        <v>224820.05999999991</v>
      </c>
      <c r="Q7" s="61">
        <f>IF(P7="","",(P7-O7)/O7)</f>
        <v>-3.8530489057352867E-2</v>
      </c>
      <c r="S7" s="109" t="s">
        <v>73</v>
      </c>
      <c r="T7" s="115">
        <v>37448.925000000003</v>
      </c>
      <c r="U7" s="153">
        <v>38839.965999999986</v>
      </c>
      <c r="V7" s="153">
        <v>43280.928999999975</v>
      </c>
      <c r="W7" s="153">
        <v>45616.113000000012</v>
      </c>
      <c r="X7" s="153">
        <v>47446.346999999972</v>
      </c>
      <c r="Y7" s="153">
        <v>44866.651000000042</v>
      </c>
      <c r="Z7" s="153">
        <v>44731.008000000016</v>
      </c>
      <c r="AA7" s="153">
        <v>48635.341000000037</v>
      </c>
      <c r="AB7" s="153">
        <v>54050.858</v>
      </c>
      <c r="AC7" s="153">
        <v>57478.924000000043</v>
      </c>
      <c r="AD7" s="153">
        <v>63485.803999999982</v>
      </c>
      <c r="AE7" s="153">
        <v>59844.614000000096</v>
      </c>
      <c r="AF7" s="153">
        <v>63073.409999999996</v>
      </c>
      <c r="AG7" s="153">
        <v>62328.526000000005</v>
      </c>
      <c r="AH7" s="112">
        <v>64824.128999999914</v>
      </c>
      <c r="AI7" s="61">
        <f>IF(AH7="","",(AH7-AG7)/AG7)</f>
        <v>4.0039499730828029E-2</v>
      </c>
      <c r="AK7" s="124">
        <f t="shared" ref="AK7:AX22" si="0">(T7/B7)*10</f>
        <v>2.3028706152346192</v>
      </c>
      <c r="AL7" s="156">
        <f t="shared" si="0"/>
        <v>2.4812467982209876</v>
      </c>
      <c r="AM7" s="156">
        <f t="shared" si="0"/>
        <v>1.8094775204000828</v>
      </c>
      <c r="AN7" s="156">
        <f t="shared" si="0"/>
        <v>2.1338999736865198</v>
      </c>
      <c r="AO7" s="156">
        <f t="shared" si="0"/>
        <v>2.4164760330275441</v>
      </c>
      <c r="AP7" s="156">
        <f t="shared" si="0"/>
        <v>2.4488229571883595</v>
      </c>
      <c r="AQ7" s="156">
        <f t="shared" si="0"/>
        <v>2.7216164857245251</v>
      </c>
      <c r="AR7" s="156">
        <f t="shared" si="0"/>
        <v>2.5208020297717444</v>
      </c>
      <c r="AS7" s="156">
        <f t="shared" si="0"/>
        <v>2.5562518045408811</v>
      </c>
      <c r="AT7" s="156">
        <f t="shared" si="0"/>
        <v>2.6212769861937577</v>
      </c>
      <c r="AU7" s="156">
        <f t="shared" si="0"/>
        <v>2.6565484355435616</v>
      </c>
      <c r="AV7" s="156">
        <f t="shared" si="0"/>
        <v>2.6250215536517025</v>
      </c>
      <c r="AW7" s="156">
        <f t="shared" si="0"/>
        <v>2.7768533106935394</v>
      </c>
      <c r="AX7" s="156">
        <f t="shared" si="0"/>
        <v>2.6655529498122226</v>
      </c>
      <c r="AY7" s="156">
        <f>(AH7/P7)*10</f>
        <v>2.883378333766121</v>
      </c>
      <c r="AZ7" s="61">
        <f t="shared" ref="AZ7:AZ23" si="1">IF(AY7="","",(AY7-AX7)/AX7)</f>
        <v>8.1718648271175143E-2</v>
      </c>
      <c r="BC7"/>
    </row>
    <row r="8" spans="1:55" ht="20.100000000000001" customHeight="1" x14ac:dyDescent="0.25">
      <c r="A8" s="121" t="s">
        <v>74</v>
      </c>
      <c r="B8" s="117">
        <v>161664.07999999981</v>
      </c>
      <c r="C8" s="154">
        <v>214997.14</v>
      </c>
      <c r="D8" s="154">
        <v>230196.23999999993</v>
      </c>
      <c r="E8" s="154">
        <v>260171.31000000006</v>
      </c>
      <c r="F8" s="154">
        <v>219768.14999999994</v>
      </c>
      <c r="G8" s="154">
        <v>191622.89999999979</v>
      </c>
      <c r="H8" s="154">
        <v>187100.07000000012</v>
      </c>
      <c r="I8" s="154">
        <v>187560.18000000008</v>
      </c>
      <c r="J8" s="154">
        <v>245913.44</v>
      </c>
      <c r="K8" s="154">
        <v>226330.75999999989</v>
      </c>
      <c r="L8" s="154">
        <v>217081.86999999988</v>
      </c>
      <c r="M8" s="154">
        <v>235166.11999999968</v>
      </c>
      <c r="N8" s="154">
        <v>245888.12999999983</v>
      </c>
      <c r="O8" s="154">
        <v>225923.72000000012</v>
      </c>
      <c r="P8" s="119">
        <v>268975.33000000089</v>
      </c>
      <c r="Q8" s="52">
        <f t="shared" ref="Q8:Q23" si="2">IF(P8="","",(P8-O8)/O8)</f>
        <v>0.19055816715482884</v>
      </c>
      <c r="S8" s="109" t="s">
        <v>74</v>
      </c>
      <c r="T8" s="117">
        <v>39208.55799999999</v>
      </c>
      <c r="U8" s="154">
        <v>43534.874999999993</v>
      </c>
      <c r="V8" s="154">
        <v>46936.957999999977</v>
      </c>
      <c r="W8" s="154">
        <v>51921.968000000052</v>
      </c>
      <c r="X8" s="154">
        <v>51933.389000000017</v>
      </c>
      <c r="Y8" s="154">
        <v>46937.144999999968</v>
      </c>
      <c r="Z8" s="154">
        <v>48461.340000000011</v>
      </c>
      <c r="AA8" s="154">
        <v>48751.319999999949</v>
      </c>
      <c r="AB8" s="154">
        <v>57358.343000000001</v>
      </c>
      <c r="AC8" s="154">
        <v>60378.147999999928</v>
      </c>
      <c r="AD8" s="154">
        <v>54982.760999999962</v>
      </c>
      <c r="AE8" s="154">
        <v>61551.606000000007</v>
      </c>
      <c r="AF8" s="154">
        <v>68116.977000000028</v>
      </c>
      <c r="AG8" s="154">
        <v>65467.732000000033</v>
      </c>
      <c r="AH8" s="119">
        <v>72566.138000000035</v>
      </c>
      <c r="AI8" s="52">
        <f t="shared" ref="AI8:AI23" si="3">IF(AH8="","",(AH8-AG8)/AG8)</f>
        <v>0.10842602581681002</v>
      </c>
      <c r="AK8" s="125">
        <f t="shared" si="0"/>
        <v>2.425310433832923</v>
      </c>
      <c r="AL8" s="157">
        <f t="shared" si="0"/>
        <v>2.0249048429202356</v>
      </c>
      <c r="AM8" s="157">
        <f t="shared" si="0"/>
        <v>2.0389975961379729</v>
      </c>
      <c r="AN8" s="157">
        <f t="shared" si="0"/>
        <v>1.9956838438488873</v>
      </c>
      <c r="AO8" s="157">
        <f t="shared" si="0"/>
        <v>2.3630989749879605</v>
      </c>
      <c r="AP8" s="157">
        <f t="shared" si="0"/>
        <v>2.4494538492006965</v>
      </c>
      <c r="AQ8" s="157">
        <f t="shared" si="0"/>
        <v>2.5901294424956642</v>
      </c>
      <c r="AR8" s="157">
        <f t="shared" si="0"/>
        <v>2.5992361491655602</v>
      </c>
      <c r="AS8" s="157">
        <f t="shared" si="0"/>
        <v>2.332460682100173</v>
      </c>
      <c r="AT8" s="157">
        <f t="shared" si="0"/>
        <v>2.6676951908790461</v>
      </c>
      <c r="AU8" s="157">
        <f t="shared" si="0"/>
        <v>2.5328122058281508</v>
      </c>
      <c r="AV8" s="157">
        <f t="shared" si="0"/>
        <v>2.6173670765159578</v>
      </c>
      <c r="AW8" s="157">
        <f t="shared" si="0"/>
        <v>2.7702425895873901</v>
      </c>
      <c r="AX8" s="157">
        <f t="shared" si="0"/>
        <v>2.8977803658686212</v>
      </c>
      <c r="AY8" s="157">
        <f>IF(AH8="","",(AH8/P8)*10)</f>
        <v>2.6978733700224398</v>
      </c>
      <c r="AZ8" s="52">
        <f t="shared" si="1"/>
        <v>-6.8986248302589523E-2</v>
      </c>
      <c r="BC8"/>
    </row>
    <row r="9" spans="1:55" ht="20.100000000000001" customHeight="1" x14ac:dyDescent="0.25">
      <c r="A9" s="121" t="s">
        <v>75</v>
      </c>
      <c r="B9" s="117">
        <v>247651.7600000001</v>
      </c>
      <c r="C9" s="154">
        <v>229392.75000000003</v>
      </c>
      <c r="D9" s="154">
        <v>306569.51000000007</v>
      </c>
      <c r="E9" s="154">
        <v>231638.53999999992</v>
      </c>
      <c r="F9" s="154">
        <v>216803.50000000012</v>
      </c>
      <c r="G9" s="154">
        <v>258485.74000000011</v>
      </c>
      <c r="H9" s="154">
        <v>249519.08999999994</v>
      </c>
      <c r="I9" s="154">
        <v>240693.52999999991</v>
      </c>
      <c r="J9" s="154">
        <v>242853</v>
      </c>
      <c r="K9" s="154">
        <v>231554.96000000011</v>
      </c>
      <c r="L9" s="154">
        <v>255533.76999999979</v>
      </c>
      <c r="M9" s="154">
        <v>314789.03000000014</v>
      </c>
      <c r="N9" s="154">
        <v>282540.75999999983</v>
      </c>
      <c r="O9" s="154">
        <v>287648.47999999975</v>
      </c>
      <c r="P9" s="119">
        <v>293138.80999999965</v>
      </c>
      <c r="Q9" s="52">
        <f t="shared" si="2"/>
        <v>1.9086942507048552E-2</v>
      </c>
      <c r="S9" s="109" t="s">
        <v>75</v>
      </c>
      <c r="T9" s="117">
        <v>51168.47700000005</v>
      </c>
      <c r="U9" s="154">
        <v>49454.935999999994</v>
      </c>
      <c r="V9" s="154">
        <v>57419.120999999985</v>
      </c>
      <c r="W9" s="154">
        <v>50259.945</v>
      </c>
      <c r="X9" s="154">
        <v>50881.621999999916</v>
      </c>
      <c r="Y9" s="154">
        <v>62257.105999999985</v>
      </c>
      <c r="Z9" s="154">
        <v>56423.886000000035</v>
      </c>
      <c r="AA9" s="154">
        <v>66075.244999999908</v>
      </c>
      <c r="AB9" s="154">
        <v>64577.565999999999</v>
      </c>
      <c r="AC9" s="154">
        <v>61804.521999999954</v>
      </c>
      <c r="AD9" s="154">
        <v>66953.59299999995</v>
      </c>
      <c r="AE9" s="154">
        <v>87119.218000000081</v>
      </c>
      <c r="AF9" s="154">
        <v>80072.687000000005</v>
      </c>
      <c r="AG9" s="154">
        <v>82246.040000000023</v>
      </c>
      <c r="AH9" s="119">
        <v>77190.757999999943</v>
      </c>
      <c r="AI9" s="52">
        <f t="shared" si="3"/>
        <v>-6.1465354441381952E-2</v>
      </c>
      <c r="AK9" s="125">
        <f t="shared" si="0"/>
        <v>2.0661463096406028</v>
      </c>
      <c r="AL9" s="157">
        <f t="shared" si="0"/>
        <v>2.1559066709824086</v>
      </c>
      <c r="AM9" s="157">
        <f t="shared" si="0"/>
        <v>1.8729560222737081</v>
      </c>
      <c r="AN9" s="157">
        <f t="shared" si="0"/>
        <v>2.1697574591861963</v>
      </c>
      <c r="AO9" s="157">
        <f t="shared" si="0"/>
        <v>2.3469003959806871</v>
      </c>
      <c r="AP9" s="157">
        <f t="shared" si="0"/>
        <v>2.4085315499415931</v>
      </c>
      <c r="AQ9" s="157">
        <f t="shared" si="0"/>
        <v>2.2613053774763308</v>
      </c>
      <c r="AR9" s="157">
        <f t="shared" si="0"/>
        <v>2.7452023741560456</v>
      </c>
      <c r="AS9" s="157">
        <f t="shared" si="0"/>
        <v>2.6591216085450871</v>
      </c>
      <c r="AT9" s="157">
        <f t="shared" si="0"/>
        <v>2.6691081028883996</v>
      </c>
      <c r="AU9" s="157">
        <f t="shared" si="0"/>
        <v>2.6201465661466194</v>
      </c>
      <c r="AV9" s="157">
        <f t="shared" si="0"/>
        <v>2.7675430112669441</v>
      </c>
      <c r="AW9" s="157">
        <f t="shared" si="0"/>
        <v>2.8340224964355603</v>
      </c>
      <c r="AX9" s="157">
        <f t="shared" si="0"/>
        <v>2.8592551575450735</v>
      </c>
      <c r="AY9" s="157">
        <f t="shared" ref="AY9:AY18" si="4">IF(AH9="","",(AH9/P9)*10)</f>
        <v>2.6332493469561413</v>
      </c>
      <c r="AZ9" s="52">
        <f t="shared" si="1"/>
        <v>-7.9043596368985281E-2</v>
      </c>
      <c r="BC9"/>
    </row>
    <row r="10" spans="1:55" ht="20.100000000000001" customHeight="1" x14ac:dyDescent="0.25">
      <c r="A10" s="121" t="s">
        <v>76</v>
      </c>
      <c r="B10" s="117">
        <v>215335.86</v>
      </c>
      <c r="C10" s="154">
        <v>234500.52</v>
      </c>
      <c r="D10" s="154">
        <v>245047.83999999971</v>
      </c>
      <c r="E10" s="154">
        <v>295201.40999999992</v>
      </c>
      <c r="F10" s="154">
        <v>217619.5400000001</v>
      </c>
      <c r="G10" s="154">
        <v>264598.62000000005</v>
      </c>
      <c r="H10" s="154">
        <v>251369.34000000005</v>
      </c>
      <c r="I10" s="154">
        <v>225265.57000000021</v>
      </c>
      <c r="J10" s="154">
        <v>280278.36</v>
      </c>
      <c r="K10" s="154">
        <v>242604.24999999974</v>
      </c>
      <c r="L10" s="154">
        <v>221930.11999999973</v>
      </c>
      <c r="M10" s="154">
        <v>289475</v>
      </c>
      <c r="N10" s="154">
        <v>262360.58</v>
      </c>
      <c r="O10" s="154">
        <v>242301.33000000013</v>
      </c>
      <c r="P10" s="119">
        <v>330172.90999999997</v>
      </c>
      <c r="Q10" s="52">
        <f t="shared" si="2"/>
        <v>0.36265413813452774</v>
      </c>
      <c r="S10" s="109" t="s">
        <v>76</v>
      </c>
      <c r="T10" s="117">
        <v>46025.074999999961</v>
      </c>
      <c r="U10" s="154">
        <v>44904.889000000003</v>
      </c>
      <c r="V10" s="154">
        <v>48943.746000000036</v>
      </c>
      <c r="W10" s="154">
        <v>56740.441000000035</v>
      </c>
      <c r="X10" s="154">
        <v>53780.95900000001</v>
      </c>
      <c r="Y10" s="154">
        <v>62171.204999999944</v>
      </c>
      <c r="Z10" s="154">
        <v>54315.156000000032</v>
      </c>
      <c r="AA10" s="154">
        <v>53392.404000000024</v>
      </c>
      <c r="AB10" s="154">
        <v>64781.760000000002</v>
      </c>
      <c r="AC10" s="154">
        <v>61456.496999999916</v>
      </c>
      <c r="AD10" s="154">
        <v>59545.284999999967</v>
      </c>
      <c r="AE10" s="154">
        <v>77717.85199999997</v>
      </c>
      <c r="AF10" s="154">
        <v>72456.435999999929</v>
      </c>
      <c r="AG10" s="154">
        <v>68969.697000000073</v>
      </c>
      <c r="AH10" s="119">
        <v>84460.277999999962</v>
      </c>
      <c r="AI10" s="52">
        <f t="shared" si="3"/>
        <v>0.22459981229147452</v>
      </c>
      <c r="AK10" s="125">
        <f t="shared" si="0"/>
        <v>2.1373623046342565</v>
      </c>
      <c r="AL10" s="157">
        <f t="shared" si="0"/>
        <v>1.914916393362369</v>
      </c>
      <c r="AM10" s="157">
        <f t="shared" si="0"/>
        <v>1.9973139122548518</v>
      </c>
      <c r="AN10" s="157">
        <f t="shared" si="0"/>
        <v>1.9220924791653282</v>
      </c>
      <c r="AO10" s="157">
        <f t="shared" si="0"/>
        <v>2.4713295046942929</v>
      </c>
      <c r="AP10" s="157">
        <f t="shared" si="0"/>
        <v>2.3496420729631899</v>
      </c>
      <c r="AQ10" s="157">
        <f t="shared" si="0"/>
        <v>2.160770919794754</v>
      </c>
      <c r="AR10" s="157">
        <f t="shared" si="0"/>
        <v>2.3701981621070618</v>
      </c>
      <c r="AS10" s="157">
        <f t="shared" si="0"/>
        <v>2.3113364870552262</v>
      </c>
      <c r="AT10" s="157">
        <f t="shared" si="0"/>
        <v>2.5331995214428424</v>
      </c>
      <c r="AU10" s="157">
        <f t="shared" si="0"/>
        <v>2.6830646061021386</v>
      </c>
      <c r="AV10" s="157">
        <f t="shared" si="0"/>
        <v>2.6847863200621807</v>
      </c>
      <c r="AW10" s="157">
        <f t="shared" si="0"/>
        <v>2.7617119919463482</v>
      </c>
      <c r="AX10" s="157">
        <f t="shared" si="0"/>
        <v>2.8464431870844469</v>
      </c>
      <c r="AY10" s="157">
        <f t="shared" si="4"/>
        <v>2.5580620166566654</v>
      </c>
      <c r="AZ10" s="52">
        <f t="shared" si="1"/>
        <v>-0.10131281444024334</v>
      </c>
      <c r="BC10"/>
    </row>
    <row r="11" spans="1:55" ht="20.100000000000001" customHeight="1" x14ac:dyDescent="0.25">
      <c r="A11" s="121" t="s">
        <v>77</v>
      </c>
      <c r="B11" s="117">
        <v>222013.68</v>
      </c>
      <c r="C11" s="154">
        <v>263893.25999999989</v>
      </c>
      <c r="D11" s="154">
        <v>299190.6300000003</v>
      </c>
      <c r="E11" s="154">
        <v>256106.34999999966</v>
      </c>
      <c r="F11" s="154">
        <v>230811.05</v>
      </c>
      <c r="G11" s="154">
        <v>216672.04999999973</v>
      </c>
      <c r="H11" s="154">
        <v>236802.16999999972</v>
      </c>
      <c r="I11" s="154">
        <v>260243.39000000019</v>
      </c>
      <c r="J11" s="154">
        <v>262127.07</v>
      </c>
      <c r="K11" s="154">
        <v>281547.48000000021</v>
      </c>
      <c r="L11" s="154">
        <v>229388.94999999992</v>
      </c>
      <c r="M11" s="154">
        <v>288153.1100000001</v>
      </c>
      <c r="N11" s="154">
        <v>276301.92000000027</v>
      </c>
      <c r="O11" s="154">
        <v>281804.57999999984</v>
      </c>
      <c r="P11" s="119">
        <v>317780.88999999955</v>
      </c>
      <c r="Q11" s="52">
        <f t="shared" si="2"/>
        <v>0.12766403583646416</v>
      </c>
      <c r="S11" s="109" t="s">
        <v>77</v>
      </c>
      <c r="T11" s="117">
        <v>47205.19600000004</v>
      </c>
      <c r="U11" s="154">
        <v>52842.769000000008</v>
      </c>
      <c r="V11" s="154">
        <v>54431.923000000046</v>
      </c>
      <c r="W11" s="154">
        <v>55981.48</v>
      </c>
      <c r="X11" s="154">
        <v>55053.410000000054</v>
      </c>
      <c r="Y11" s="154">
        <v>55267.650999999962</v>
      </c>
      <c r="Z11" s="154">
        <v>56035.015999999938</v>
      </c>
      <c r="AA11" s="154">
        <v>66317.002000000022</v>
      </c>
      <c r="AB11" s="154">
        <v>64324.446000000004</v>
      </c>
      <c r="AC11" s="154">
        <v>68453.83000000006</v>
      </c>
      <c r="AD11" s="154">
        <v>58256.008000000045</v>
      </c>
      <c r="AE11" s="154">
        <v>77143.060999999987</v>
      </c>
      <c r="AF11" s="154">
        <v>76795.082000000068</v>
      </c>
      <c r="AG11" s="154">
        <v>80880.13800000005</v>
      </c>
      <c r="AH11" s="119">
        <v>82181.265000000101</v>
      </c>
      <c r="AI11" s="52">
        <f t="shared" si="3"/>
        <v>1.6087101631800511E-2</v>
      </c>
      <c r="AK11" s="125">
        <f t="shared" si="0"/>
        <v>2.1262291584914967</v>
      </c>
      <c r="AL11" s="157">
        <f t="shared" si="0"/>
        <v>2.002429656596763</v>
      </c>
      <c r="AM11" s="157">
        <f t="shared" si="0"/>
        <v>1.8193057382846511</v>
      </c>
      <c r="AN11" s="157">
        <f t="shared" si="0"/>
        <v>2.185868487837185</v>
      </c>
      <c r="AO11" s="157">
        <f t="shared" si="0"/>
        <v>2.3852155258597914</v>
      </c>
      <c r="AP11" s="157">
        <f t="shared" si="0"/>
        <v>2.5507512851796084</v>
      </c>
      <c r="AQ11" s="157">
        <f t="shared" si="0"/>
        <v>2.366321896458973</v>
      </c>
      <c r="AR11" s="157">
        <f t="shared" si="0"/>
        <v>2.5482684497769559</v>
      </c>
      <c r="AS11" s="157">
        <f t="shared" si="0"/>
        <v>2.4539413651554569</v>
      </c>
      <c r="AT11" s="157">
        <f t="shared" si="0"/>
        <v>2.4313423085868151</v>
      </c>
      <c r="AU11" s="157">
        <f t="shared" si="0"/>
        <v>2.5396170129380713</v>
      </c>
      <c r="AV11" s="157">
        <f t="shared" si="0"/>
        <v>2.6771552456955945</v>
      </c>
      <c r="AW11" s="157">
        <f t="shared" si="0"/>
        <v>2.7793900961672646</v>
      </c>
      <c r="AX11" s="157">
        <f t="shared" si="0"/>
        <v>2.8700789036146994</v>
      </c>
      <c r="AY11" s="157">
        <f t="shared" si="4"/>
        <v>2.5860983962880906</v>
      </c>
      <c r="AZ11" s="52">
        <f t="shared" si="1"/>
        <v>-9.8945191704991706E-2</v>
      </c>
      <c r="BC11"/>
    </row>
    <row r="12" spans="1:55" ht="20.100000000000001" customHeight="1" x14ac:dyDescent="0.25">
      <c r="A12" s="121" t="s">
        <v>78</v>
      </c>
      <c r="B12" s="117">
        <v>215680.73000000007</v>
      </c>
      <c r="C12" s="154">
        <v>298357.37000000005</v>
      </c>
      <c r="D12" s="154">
        <v>243274.90999999974</v>
      </c>
      <c r="E12" s="154">
        <v>242334.35000000021</v>
      </c>
      <c r="F12" s="154">
        <v>229301.40999999997</v>
      </c>
      <c r="G12" s="154">
        <v>227631.27999999985</v>
      </c>
      <c r="H12" s="154">
        <v>210795.03999999986</v>
      </c>
      <c r="I12" s="154">
        <v>279141.12000000017</v>
      </c>
      <c r="J12" s="154">
        <v>254074.62</v>
      </c>
      <c r="K12" s="154">
        <v>214797.02000000022</v>
      </c>
      <c r="L12" s="154">
        <v>270265.60999999958</v>
      </c>
      <c r="M12" s="154">
        <v>280199.61000000039</v>
      </c>
      <c r="N12" s="154">
        <v>254653.79000000015</v>
      </c>
      <c r="O12" s="154">
        <v>308172.17000000016</v>
      </c>
      <c r="P12" s="119">
        <v>284314.71999999968</v>
      </c>
      <c r="Q12" s="52">
        <f t="shared" si="2"/>
        <v>-7.7415978217632256E-2</v>
      </c>
      <c r="S12" s="109" t="s">
        <v>78</v>
      </c>
      <c r="T12" s="117">
        <v>45837.497000000039</v>
      </c>
      <c r="U12" s="154">
        <v>51105.701000000001</v>
      </c>
      <c r="V12" s="154">
        <v>50899.00499999999</v>
      </c>
      <c r="W12" s="154">
        <v>50438.382000000049</v>
      </c>
      <c r="X12" s="154">
        <v>52151.921999999926</v>
      </c>
      <c r="Y12" s="154">
        <v>56091.163000000008</v>
      </c>
      <c r="Z12" s="154">
        <v>52714.073000000055</v>
      </c>
      <c r="AA12" s="154">
        <v>64528.730000000025</v>
      </c>
      <c r="AB12" s="154">
        <v>62742.375</v>
      </c>
      <c r="AC12" s="154">
        <v>55571.388000000043</v>
      </c>
      <c r="AD12" s="154">
        <v>66351.210999999865</v>
      </c>
      <c r="AE12" s="154">
        <v>74866.905999999974</v>
      </c>
      <c r="AF12" s="154">
        <v>70242.043000000034</v>
      </c>
      <c r="AG12" s="154">
        <v>86964.571999999942</v>
      </c>
      <c r="AH12" s="119">
        <v>73361.142000000022</v>
      </c>
      <c r="AI12" s="52">
        <f t="shared" si="3"/>
        <v>-0.15642496348972923</v>
      </c>
      <c r="AK12" s="125">
        <f t="shared" si="0"/>
        <v>2.1252476751168277</v>
      </c>
      <c r="AL12" s="157">
        <f t="shared" si="0"/>
        <v>1.7129022487361378</v>
      </c>
      <c r="AM12" s="157">
        <f t="shared" si="0"/>
        <v>2.0922422702776888</v>
      </c>
      <c r="AN12" s="157">
        <f t="shared" si="0"/>
        <v>2.0813550369561726</v>
      </c>
      <c r="AO12" s="157">
        <f t="shared" si="0"/>
        <v>2.2743829617096525</v>
      </c>
      <c r="AP12" s="157">
        <f t="shared" si="0"/>
        <v>2.4641236916121563</v>
      </c>
      <c r="AQ12" s="157">
        <f t="shared" si="0"/>
        <v>2.5007264402426213</v>
      </c>
      <c r="AR12" s="157">
        <f t="shared" si="0"/>
        <v>2.3116884391665402</v>
      </c>
      <c r="AS12" s="157">
        <f t="shared" si="0"/>
        <v>2.469446771188716</v>
      </c>
      <c r="AT12" s="157">
        <f t="shared" si="0"/>
        <v>2.5871582389737058</v>
      </c>
      <c r="AU12" s="157">
        <f t="shared" si="0"/>
        <v>2.4550371392053902</v>
      </c>
      <c r="AV12" s="157">
        <f t="shared" si="0"/>
        <v>2.6719132835338306</v>
      </c>
      <c r="AW12" s="157">
        <f t="shared" si="0"/>
        <v>2.7583348749688739</v>
      </c>
      <c r="AX12" s="157">
        <f t="shared" si="0"/>
        <v>2.8219476145428675</v>
      </c>
      <c r="AY12" s="157">
        <f t="shared" si="4"/>
        <v>2.5802794171191734</v>
      </c>
      <c r="AZ12" s="52">
        <f t="shared" si="1"/>
        <v>-8.5638796474555509E-2</v>
      </c>
      <c r="BC12"/>
    </row>
    <row r="13" spans="1:55" ht="20.100000000000001" customHeight="1" x14ac:dyDescent="0.25">
      <c r="A13" s="121" t="s">
        <v>79</v>
      </c>
      <c r="B13" s="117">
        <v>248639.30000000008</v>
      </c>
      <c r="C13" s="154">
        <v>301296.24000000011</v>
      </c>
      <c r="D13" s="154">
        <v>302219.03000000003</v>
      </c>
      <c r="E13" s="154">
        <v>271364.13999999984</v>
      </c>
      <c r="F13" s="154">
        <v>280219.00999999989</v>
      </c>
      <c r="G13" s="154">
        <v>268822.42000000004</v>
      </c>
      <c r="H13" s="154">
        <v>250739.99</v>
      </c>
      <c r="I13" s="154">
        <v>253691.20000000013</v>
      </c>
      <c r="J13" s="154">
        <v>257419.71</v>
      </c>
      <c r="K13" s="154">
        <v>275641.55999999971</v>
      </c>
      <c r="L13" s="154">
        <v>333531.0900000002</v>
      </c>
      <c r="M13" s="154">
        <v>285935.8</v>
      </c>
      <c r="N13" s="154">
        <v>296026.53999999975</v>
      </c>
      <c r="O13" s="154">
        <v>298746.16999999987</v>
      </c>
      <c r="P13" s="119">
        <v>349205.56000000058</v>
      </c>
      <c r="Q13" s="52">
        <f t="shared" si="2"/>
        <v>0.16890388921136876</v>
      </c>
      <c r="S13" s="109" t="s">
        <v>79</v>
      </c>
      <c r="T13" s="117">
        <v>54364.509000000027</v>
      </c>
      <c r="U13" s="154">
        <v>59788.318999999996</v>
      </c>
      <c r="V13" s="154">
        <v>62714.63899999993</v>
      </c>
      <c r="W13" s="154">
        <v>65018.055000000037</v>
      </c>
      <c r="X13" s="154">
        <v>69122.01800000004</v>
      </c>
      <c r="Y13" s="154">
        <v>69013.110000000117</v>
      </c>
      <c r="Z13" s="154">
        <v>62444.103999999985</v>
      </c>
      <c r="AA13" s="154">
        <v>64721.649999999972</v>
      </c>
      <c r="AB13" s="154">
        <v>68976.123999999996</v>
      </c>
      <c r="AC13" s="154">
        <v>78608.732000000018</v>
      </c>
      <c r="AD13" s="154">
        <v>87158.587</v>
      </c>
      <c r="AE13" s="154">
        <v>82708.234000000084</v>
      </c>
      <c r="AF13" s="154">
        <v>82133.286000000095</v>
      </c>
      <c r="AG13" s="154">
        <v>86869.534999999989</v>
      </c>
      <c r="AH13" s="119">
        <v>92099.848000000056</v>
      </c>
      <c r="AI13" s="52">
        <f t="shared" si="3"/>
        <v>6.0208829251820771E-2</v>
      </c>
      <c r="AK13" s="125">
        <f t="shared" si="0"/>
        <v>2.1864809384518056</v>
      </c>
      <c r="AL13" s="157">
        <f t="shared" si="0"/>
        <v>1.9843699011975713</v>
      </c>
      <c r="AM13" s="157">
        <f t="shared" si="0"/>
        <v>2.0751386502696381</v>
      </c>
      <c r="AN13" s="157">
        <f t="shared" si="0"/>
        <v>2.3959707793373171</v>
      </c>
      <c r="AO13" s="157">
        <f t="shared" si="0"/>
        <v>2.4667140890976693</v>
      </c>
      <c r="AP13" s="157">
        <f t="shared" si="0"/>
        <v>2.5672378814237335</v>
      </c>
      <c r="AQ13" s="157">
        <f t="shared" si="0"/>
        <v>2.490392697231901</v>
      </c>
      <c r="AR13" s="157">
        <f t="shared" si="0"/>
        <v>2.5511980707253517</v>
      </c>
      <c r="AS13" s="157">
        <f t="shared" si="0"/>
        <v>2.6795199171034727</v>
      </c>
      <c r="AT13" s="157">
        <f t="shared" si="0"/>
        <v>2.8518461439559442</v>
      </c>
      <c r="AU13" s="157">
        <f t="shared" si="0"/>
        <v>2.6132072725214295</v>
      </c>
      <c r="AV13" s="157">
        <f t="shared" si="0"/>
        <v>2.892545599396791</v>
      </c>
      <c r="AW13" s="157">
        <f t="shared" si="0"/>
        <v>2.7745244058184837</v>
      </c>
      <c r="AX13" s="157">
        <f t="shared" si="0"/>
        <v>2.9078041402170958</v>
      </c>
      <c r="AY13" s="157">
        <f t="shared" si="4"/>
        <v>2.6374106987299943</v>
      </c>
      <c r="AZ13" s="52">
        <f t="shared" si="1"/>
        <v>-9.2988876983617588E-2</v>
      </c>
      <c r="BC13"/>
    </row>
    <row r="14" spans="1:55" ht="20.100000000000001" customHeight="1" x14ac:dyDescent="0.25">
      <c r="A14" s="121" t="s">
        <v>80</v>
      </c>
      <c r="B14" s="117">
        <v>188089.6999999999</v>
      </c>
      <c r="C14" s="154">
        <v>220263.89</v>
      </c>
      <c r="D14" s="154">
        <v>238438.41000000006</v>
      </c>
      <c r="E14" s="154">
        <v>192903.74999999985</v>
      </c>
      <c r="F14" s="154">
        <v>168311.4199999999</v>
      </c>
      <c r="G14" s="154">
        <v>186814.79000000024</v>
      </c>
      <c r="H14" s="154">
        <v>210170.4499999999</v>
      </c>
      <c r="I14" s="154">
        <v>215685.8899999999</v>
      </c>
      <c r="J14" s="154">
        <v>216097.52</v>
      </c>
      <c r="K14" s="154">
        <v>196206.75000000006</v>
      </c>
      <c r="L14" s="154">
        <v>214684.44000000015</v>
      </c>
      <c r="M14" s="154">
        <v>233437.76999999996</v>
      </c>
      <c r="N14" s="154">
        <v>250505.7099999999</v>
      </c>
      <c r="O14" s="154">
        <v>265322.09000000008</v>
      </c>
      <c r="P14" s="119">
        <v>274141.66999999987</v>
      </c>
      <c r="Q14" s="52">
        <f t="shared" si="2"/>
        <v>3.32410316834146E-2</v>
      </c>
      <c r="S14" s="109" t="s">
        <v>80</v>
      </c>
      <c r="T14" s="117">
        <v>39184.329000000012</v>
      </c>
      <c r="U14" s="154">
        <v>43186.20999999997</v>
      </c>
      <c r="V14" s="154">
        <v>48896.256000000016</v>
      </c>
      <c r="W14" s="154">
        <v>49231.409</v>
      </c>
      <c r="X14" s="154">
        <v>41790.908999999992</v>
      </c>
      <c r="Y14" s="154">
        <v>45062.92500000001</v>
      </c>
      <c r="Z14" s="154">
        <v>49976.91399999999</v>
      </c>
      <c r="AA14" s="154">
        <v>51045.44799999996</v>
      </c>
      <c r="AB14" s="154">
        <v>55934.430999999997</v>
      </c>
      <c r="AC14" s="154">
        <v>52837.047999999988</v>
      </c>
      <c r="AD14" s="154">
        <v>57801.853999999985</v>
      </c>
      <c r="AE14" s="154">
        <v>60956.922999999952</v>
      </c>
      <c r="AF14" s="154">
        <v>70221.736000000121</v>
      </c>
      <c r="AG14" s="154">
        <v>68408.92200000005</v>
      </c>
      <c r="AH14" s="119">
        <v>69585.022999999943</v>
      </c>
      <c r="AI14" s="52">
        <f t="shared" si="3"/>
        <v>1.7192216535730418E-2</v>
      </c>
      <c r="AK14" s="125">
        <f t="shared" si="0"/>
        <v>2.0832788291969222</v>
      </c>
      <c r="AL14" s="157">
        <f t="shared" si="0"/>
        <v>1.9606577364996127</v>
      </c>
      <c r="AM14" s="157">
        <f t="shared" si="0"/>
        <v>2.0506870516373601</v>
      </c>
      <c r="AN14" s="157">
        <f t="shared" si="0"/>
        <v>2.5521229628765663</v>
      </c>
      <c r="AO14" s="157">
        <f t="shared" si="0"/>
        <v>2.4829514836248197</v>
      </c>
      <c r="AP14" s="157">
        <f t="shared" si="0"/>
        <v>2.412171166961671</v>
      </c>
      <c r="AQ14" s="157">
        <f t="shared" si="0"/>
        <v>2.3779229668109867</v>
      </c>
      <c r="AR14" s="157">
        <f t="shared" si="0"/>
        <v>2.3666568081945454</v>
      </c>
      <c r="AS14" s="157">
        <f t="shared" si="0"/>
        <v>2.5883883813196928</v>
      </c>
      <c r="AT14" s="157">
        <f t="shared" si="0"/>
        <v>2.692927129163496</v>
      </c>
      <c r="AU14" s="157">
        <f t="shared" si="0"/>
        <v>2.6924100321383304</v>
      </c>
      <c r="AV14" s="157">
        <f t="shared" si="0"/>
        <v>2.6112707896412806</v>
      </c>
      <c r="AW14" s="157">
        <f t="shared" si="0"/>
        <v>2.8031990169006589</v>
      </c>
      <c r="AX14" s="157">
        <f t="shared" si="0"/>
        <v>2.5783349588419129</v>
      </c>
      <c r="AY14" s="157">
        <f t="shared" si="4"/>
        <v>2.5382869740306164</v>
      </c>
      <c r="AZ14" s="52">
        <f t="shared" si="1"/>
        <v>-1.5532498860925519E-2</v>
      </c>
      <c r="BC14"/>
    </row>
    <row r="15" spans="1:55" ht="20.100000000000001" customHeight="1" x14ac:dyDescent="0.25">
      <c r="A15" s="121" t="s">
        <v>81</v>
      </c>
      <c r="B15" s="117">
        <v>276286.43999999977</v>
      </c>
      <c r="C15" s="154">
        <v>291231.52999999991</v>
      </c>
      <c r="D15" s="154">
        <v>295760.24000000017</v>
      </c>
      <c r="E15" s="154">
        <v>290599.48999999982</v>
      </c>
      <c r="F15" s="154">
        <v>290227.67999999964</v>
      </c>
      <c r="G15" s="154">
        <v>248925.34999999977</v>
      </c>
      <c r="H15" s="154">
        <v>261926.87000000026</v>
      </c>
      <c r="I15" s="154">
        <v>267823.90999999992</v>
      </c>
      <c r="J15" s="154">
        <v>219687.75</v>
      </c>
      <c r="K15" s="154">
        <v>266084.85000000027</v>
      </c>
      <c r="L15" s="154">
        <v>301265.00000000035</v>
      </c>
      <c r="M15" s="154">
        <v>280354.0799999999</v>
      </c>
      <c r="N15" s="154">
        <v>303137.78999999969</v>
      </c>
      <c r="O15" s="154">
        <v>266427.34000000026</v>
      </c>
      <c r="P15" s="119">
        <v>272222.60999999987</v>
      </c>
      <c r="Q15" s="52">
        <f t="shared" si="2"/>
        <v>2.1751784182507717E-2</v>
      </c>
      <c r="S15" s="109" t="s">
        <v>81</v>
      </c>
      <c r="T15" s="117">
        <v>64657.764999999978</v>
      </c>
      <c r="U15" s="154">
        <v>67014.460999999996</v>
      </c>
      <c r="V15" s="154">
        <v>62417.526999999995</v>
      </c>
      <c r="W15" s="154">
        <v>71596.117000000057</v>
      </c>
      <c r="X15" s="154">
        <v>76295.819000000003</v>
      </c>
      <c r="Y15" s="154">
        <v>70793.574000000022</v>
      </c>
      <c r="Z15" s="154">
        <v>69809.002000000037</v>
      </c>
      <c r="AA15" s="154">
        <v>71866.597999999954</v>
      </c>
      <c r="AB15" s="154">
        <v>67502.441000000006</v>
      </c>
      <c r="AC15" s="154">
        <v>79059.753999999943</v>
      </c>
      <c r="AD15" s="154">
        <v>84581.715000000026</v>
      </c>
      <c r="AE15" s="154">
        <v>88913.320999999953</v>
      </c>
      <c r="AF15" s="154">
        <v>91382.117999999871</v>
      </c>
      <c r="AG15" s="154">
        <v>78672.26999999999</v>
      </c>
      <c r="AH15" s="119">
        <v>80853.335000000036</v>
      </c>
      <c r="AI15" s="52">
        <f t="shared" si="3"/>
        <v>2.7723427835500948E-2</v>
      </c>
      <c r="AK15" s="125">
        <f t="shared" si="0"/>
        <v>2.3402438787802988</v>
      </c>
      <c r="AL15" s="157">
        <f t="shared" si="0"/>
        <v>2.3010716250400503</v>
      </c>
      <c r="AM15" s="157">
        <f t="shared" si="0"/>
        <v>2.1104096683178226</v>
      </c>
      <c r="AN15" s="157">
        <f t="shared" si="0"/>
        <v>2.4637385633402213</v>
      </c>
      <c r="AO15" s="157">
        <f t="shared" si="0"/>
        <v>2.6288264096656837</v>
      </c>
      <c r="AP15" s="157">
        <f t="shared" si="0"/>
        <v>2.843968041021137</v>
      </c>
      <c r="AQ15" s="157">
        <f t="shared" si="0"/>
        <v>2.6652096442033595</v>
      </c>
      <c r="AR15" s="157">
        <f t="shared" si="0"/>
        <v>2.6833525804324183</v>
      </c>
      <c r="AS15" s="157">
        <f t="shared" si="0"/>
        <v>3.0726538461976149</v>
      </c>
      <c r="AT15" s="157">
        <f t="shared" si="0"/>
        <v>2.9712234274142202</v>
      </c>
      <c r="AU15" s="157">
        <f t="shared" si="0"/>
        <v>2.8075519891125729</v>
      </c>
      <c r="AV15" s="157">
        <f t="shared" si="0"/>
        <v>3.1714652057141453</v>
      </c>
      <c r="AW15" s="157">
        <f t="shared" si="0"/>
        <v>3.0145406153419527</v>
      </c>
      <c r="AX15" s="157">
        <f t="shared" si="0"/>
        <v>2.9528602432468047</v>
      </c>
      <c r="AY15" s="157">
        <f t="shared" si="4"/>
        <v>2.9701182793009027</v>
      </c>
      <c r="AZ15" s="52">
        <f t="shared" si="1"/>
        <v>5.8445150235494807E-3</v>
      </c>
      <c r="BC15"/>
    </row>
    <row r="16" spans="1:55" ht="20.100000000000001" customHeight="1" x14ac:dyDescent="0.25">
      <c r="A16" s="121" t="s">
        <v>82</v>
      </c>
      <c r="B16" s="117">
        <v>218413.52999999985</v>
      </c>
      <c r="C16" s="154">
        <v>269385.36999999994</v>
      </c>
      <c r="D16" s="154">
        <v>357795.17000000092</v>
      </c>
      <c r="E16" s="154">
        <v>308575.81999999948</v>
      </c>
      <c r="F16" s="154">
        <v>305395.48999999964</v>
      </c>
      <c r="G16" s="154">
        <v>278553.34999999945</v>
      </c>
      <c r="H16" s="154">
        <v>249519.28000000003</v>
      </c>
      <c r="I16" s="154">
        <v>311771.15999999992</v>
      </c>
      <c r="J16" s="154">
        <v>292724.18</v>
      </c>
      <c r="K16" s="154">
        <v>321608.53999999992</v>
      </c>
      <c r="L16" s="154">
        <v>322467.64999999991</v>
      </c>
      <c r="M16" s="154">
        <v>294277.01000000024</v>
      </c>
      <c r="N16" s="154">
        <v>298545.54000000021</v>
      </c>
      <c r="O16" s="154">
        <v>281897.69999999984</v>
      </c>
      <c r="P16" s="119">
        <v>358153.24000000017</v>
      </c>
      <c r="Q16" s="52">
        <f t="shared" si="2"/>
        <v>0.27050784735029898</v>
      </c>
      <c r="S16" s="109" t="s">
        <v>82</v>
      </c>
      <c r="T16" s="117">
        <v>62505.198999999993</v>
      </c>
      <c r="U16" s="154">
        <v>72259.178000000014</v>
      </c>
      <c r="V16" s="154">
        <v>85069.483999999968</v>
      </c>
      <c r="W16" s="154">
        <v>87588.735000000001</v>
      </c>
      <c r="X16" s="154">
        <v>89099.010000000038</v>
      </c>
      <c r="Y16" s="154">
        <v>82030.592000000048</v>
      </c>
      <c r="Z16" s="154">
        <v>76031.939000000013</v>
      </c>
      <c r="AA16" s="154">
        <v>87843.296000000017</v>
      </c>
      <c r="AB16" s="154">
        <v>92024.978000000003</v>
      </c>
      <c r="AC16" s="154">
        <v>97269.096999999994</v>
      </c>
      <c r="AD16" s="154">
        <v>96078.873000000051</v>
      </c>
      <c r="AE16" s="154">
        <v>90636.669000000067</v>
      </c>
      <c r="AF16" s="154">
        <v>94985.397999999943</v>
      </c>
      <c r="AG16" s="154">
        <v>88050.622999999934</v>
      </c>
      <c r="AH16" s="119">
        <v>109346.67699999995</v>
      </c>
      <c r="AI16" s="52">
        <f t="shared" si="3"/>
        <v>0.24186148007152697</v>
      </c>
      <c r="AK16" s="125">
        <f t="shared" si="0"/>
        <v>2.8617823721817981</v>
      </c>
      <c r="AL16" s="157">
        <f t="shared" si="0"/>
        <v>2.6823720233953323</v>
      </c>
      <c r="AM16" s="157">
        <f t="shared" si="0"/>
        <v>2.3776029173339523</v>
      </c>
      <c r="AN16" s="157">
        <f t="shared" si="0"/>
        <v>2.8384834236201706</v>
      </c>
      <c r="AO16" s="157">
        <f t="shared" si="0"/>
        <v>2.9174959328967214</v>
      </c>
      <c r="AP16" s="157">
        <f t="shared" si="0"/>
        <v>2.9448790330469983</v>
      </c>
      <c r="AQ16" s="157">
        <f t="shared" si="0"/>
        <v>3.0471368384839841</v>
      </c>
      <c r="AR16" s="157">
        <f t="shared" si="0"/>
        <v>2.81755682597454</v>
      </c>
      <c r="AS16" s="157">
        <f t="shared" si="0"/>
        <v>3.1437436429064385</v>
      </c>
      <c r="AT16" s="157">
        <f t="shared" si="0"/>
        <v>3.0244562846496557</v>
      </c>
      <c r="AU16" s="157">
        <f t="shared" si="0"/>
        <v>2.9794887332109155</v>
      </c>
      <c r="AV16" s="157">
        <f t="shared" si="0"/>
        <v>3.0799779092495196</v>
      </c>
      <c r="AW16" s="157">
        <f t="shared" si="0"/>
        <v>3.1816049906489936</v>
      </c>
      <c r="AX16" s="157">
        <f t="shared" si="0"/>
        <v>3.1234956156080731</v>
      </c>
      <c r="AY16" s="157">
        <f t="shared" si="4"/>
        <v>3.0530696022741521</v>
      </c>
      <c r="AZ16" s="52">
        <f t="shared" si="1"/>
        <v>-2.2547178546370592E-2</v>
      </c>
      <c r="BC16"/>
    </row>
    <row r="17" spans="1:55" ht="20.100000000000001" customHeight="1" x14ac:dyDescent="0.25">
      <c r="A17" s="121" t="s">
        <v>83</v>
      </c>
      <c r="B17" s="117">
        <v>283992.13999999984</v>
      </c>
      <c r="C17" s="154">
        <v>340923.25</v>
      </c>
      <c r="D17" s="154">
        <v>307861.13000000047</v>
      </c>
      <c r="E17" s="154">
        <v>286413.15999999997</v>
      </c>
      <c r="F17" s="154">
        <v>274219.10999999993</v>
      </c>
      <c r="G17" s="154">
        <v>273526.25000000035</v>
      </c>
      <c r="H17" s="154">
        <v>315362.60000000033</v>
      </c>
      <c r="I17" s="154">
        <v>306231.50000000035</v>
      </c>
      <c r="J17" s="154">
        <v>274210.34999999998</v>
      </c>
      <c r="K17" s="154">
        <v>273617.80999999982</v>
      </c>
      <c r="L17" s="154">
        <v>319048.99000000063</v>
      </c>
      <c r="M17" s="154">
        <v>318333.36000000016</v>
      </c>
      <c r="N17" s="154">
        <v>339529.76000000042</v>
      </c>
      <c r="O17" s="154">
        <v>295756.67000000074</v>
      </c>
      <c r="P17" s="119">
        <v>315678.03000000044</v>
      </c>
      <c r="Q17" s="52">
        <f t="shared" si="2"/>
        <v>6.735726365866794E-2</v>
      </c>
      <c r="S17" s="109" t="s">
        <v>83</v>
      </c>
      <c r="T17" s="117">
        <v>75798.92399999997</v>
      </c>
      <c r="U17" s="154">
        <v>78510.058999999979</v>
      </c>
      <c r="V17" s="154">
        <v>82860.765000000043</v>
      </c>
      <c r="W17" s="154">
        <v>82287.181999999913</v>
      </c>
      <c r="X17" s="154">
        <v>81224.970999999918</v>
      </c>
      <c r="Y17" s="154">
        <v>82936.982000000047</v>
      </c>
      <c r="Z17" s="154">
        <v>94068.771999999837</v>
      </c>
      <c r="AA17" s="154">
        <v>90812.540999999997</v>
      </c>
      <c r="AB17" s="154">
        <v>85853.54</v>
      </c>
      <c r="AC17" s="154">
        <v>81718.175000000017</v>
      </c>
      <c r="AD17" s="154">
        <v>93299.05299999984</v>
      </c>
      <c r="AE17" s="154">
        <v>97861.879000000015</v>
      </c>
      <c r="AF17" s="154">
        <v>103988.54700000009</v>
      </c>
      <c r="AG17" s="154">
        <v>93005.015000000101</v>
      </c>
      <c r="AH17" s="119">
        <v>92552.72500000018</v>
      </c>
      <c r="AI17" s="52">
        <f t="shared" si="3"/>
        <v>-4.8630710935310354E-3</v>
      </c>
      <c r="AK17" s="125">
        <f t="shared" si="0"/>
        <v>2.669050065963094</v>
      </c>
      <c r="AL17" s="157">
        <f t="shared" si="0"/>
        <v>2.3028660849619373</v>
      </c>
      <c r="AM17" s="157">
        <f t="shared" si="0"/>
        <v>2.6914981115024137</v>
      </c>
      <c r="AN17" s="157">
        <f t="shared" si="0"/>
        <v>2.8730237814491453</v>
      </c>
      <c r="AO17" s="157">
        <f t="shared" si="0"/>
        <v>2.9620463358662326</v>
      </c>
      <c r="AP17" s="157">
        <f t="shared" si="0"/>
        <v>3.0321397672069845</v>
      </c>
      <c r="AQ17" s="157">
        <f t="shared" si="0"/>
        <v>2.9828765998250821</v>
      </c>
      <c r="AR17" s="157">
        <f t="shared" si="0"/>
        <v>2.9654866008232301</v>
      </c>
      <c r="AS17" s="157">
        <f t="shared" si="0"/>
        <v>3.1309372530978496</v>
      </c>
      <c r="AT17" s="157">
        <f t="shared" si="0"/>
        <v>2.9865809904698848</v>
      </c>
      <c r="AU17" s="157">
        <f t="shared" si="0"/>
        <v>2.92428611041833</v>
      </c>
      <c r="AV17" s="157">
        <f t="shared" si="0"/>
        <v>3.0741948943082802</v>
      </c>
      <c r="AW17" s="157">
        <f t="shared" si="0"/>
        <v>3.0627226019892917</v>
      </c>
      <c r="AX17" s="157">
        <f t="shared" si="0"/>
        <v>3.1446464081435548</v>
      </c>
      <c r="AY17" s="157">
        <f t="shared" si="4"/>
        <v>2.9318709635890738</v>
      </c>
      <c r="AZ17" s="52">
        <f t="shared" si="1"/>
        <v>-6.7662756615009423E-2</v>
      </c>
      <c r="BC17"/>
    </row>
    <row r="18" spans="1:55" ht="20.100000000000001" customHeight="1" thickBot="1" x14ac:dyDescent="0.3">
      <c r="A18" s="121" t="s">
        <v>84</v>
      </c>
      <c r="B18" s="117">
        <v>226068.2300000001</v>
      </c>
      <c r="C18" s="154">
        <v>257835.04999999996</v>
      </c>
      <c r="D18" s="154">
        <v>297135.57000000012</v>
      </c>
      <c r="E18" s="154">
        <v>191538.02999999988</v>
      </c>
      <c r="F18" s="154">
        <v>207146.76999999993</v>
      </c>
      <c r="G18" s="154">
        <v>199318.66999999981</v>
      </c>
      <c r="H18" s="154">
        <v>191845.38999999996</v>
      </c>
      <c r="I18" s="154">
        <v>240526.04000000004</v>
      </c>
      <c r="J18" s="154">
        <v>195141.51</v>
      </c>
      <c r="K18" s="154">
        <v>213937.46999999983</v>
      </c>
      <c r="L18" s="154">
        <v>227207.97000000003</v>
      </c>
      <c r="M18" s="154">
        <v>239927.22000000009</v>
      </c>
      <c r="N18" s="154">
        <v>216943.64999999991</v>
      </c>
      <c r="O18" s="154">
        <v>202121.91999999969</v>
      </c>
      <c r="P18" s="119"/>
      <c r="Q18" s="52" t="str">
        <f t="shared" si="2"/>
        <v/>
      </c>
      <c r="S18" s="109" t="s">
        <v>84</v>
      </c>
      <c r="T18" s="117">
        <v>50975.751000000069</v>
      </c>
      <c r="U18" s="154">
        <v>55476.897000000012</v>
      </c>
      <c r="V18" s="154">
        <v>59634.482000000025</v>
      </c>
      <c r="W18" s="154">
        <v>54113.734999999979</v>
      </c>
      <c r="X18" s="154">
        <v>57504.426999999996</v>
      </c>
      <c r="Y18" s="154">
        <v>58105.801000000007</v>
      </c>
      <c r="Z18" s="154">
        <v>58962.415000000001</v>
      </c>
      <c r="AA18" s="154">
        <v>64051.424999999981</v>
      </c>
      <c r="AB18" s="154">
        <v>62214.675000000003</v>
      </c>
      <c r="AC18" s="154">
        <v>64766.222999999991</v>
      </c>
      <c r="AD18" s="154">
        <v>67694.932000000001</v>
      </c>
      <c r="AE18" s="154">
        <v>68116.868000000133</v>
      </c>
      <c r="AF18" s="154">
        <v>65495.567999999977</v>
      </c>
      <c r="AG18" s="154">
        <v>62769.230000000018</v>
      </c>
      <c r="AH18" s="119"/>
      <c r="AI18" s="52" t="str">
        <f t="shared" si="3"/>
        <v/>
      </c>
      <c r="AK18" s="125">
        <f t="shared" si="0"/>
        <v>2.2548834482403852</v>
      </c>
      <c r="AL18" s="157">
        <f t="shared" si="0"/>
        <v>2.1516429593261281</v>
      </c>
      <c r="AM18" s="157">
        <f t="shared" si="0"/>
        <v>2.0069789019200899</v>
      </c>
      <c r="AN18" s="157">
        <f t="shared" si="0"/>
        <v>2.825221445579241</v>
      </c>
      <c r="AO18" s="157">
        <f t="shared" si="0"/>
        <v>2.7760233480831014</v>
      </c>
      <c r="AP18" s="157">
        <f t="shared" si="0"/>
        <v>2.9152211882609924</v>
      </c>
      <c r="AQ18" s="157">
        <f t="shared" si="0"/>
        <v>3.0734340293504063</v>
      </c>
      <c r="AR18" s="157">
        <f t="shared" si="0"/>
        <v>2.6629725829269866</v>
      </c>
      <c r="AS18" s="157">
        <f t="shared" si="0"/>
        <v>3.1881825143199927</v>
      </c>
      <c r="AT18" s="157">
        <f t="shared" si="0"/>
        <v>3.0273435971735125</v>
      </c>
      <c r="AU18" s="157">
        <f t="shared" si="0"/>
        <v>2.9794259417924462</v>
      </c>
      <c r="AV18" s="157">
        <f t="shared" si="0"/>
        <v>2.8390637794244484</v>
      </c>
      <c r="AW18" s="157">
        <f t="shared" si="0"/>
        <v>3.0190129095735232</v>
      </c>
      <c r="AX18" s="157">
        <f t="shared" si="0"/>
        <v>3.1055132466582602</v>
      </c>
      <c r="AY18" s="157" t="str">
        <f t="shared" si="4"/>
        <v/>
      </c>
      <c r="AZ18" s="52" t="str">
        <f t="shared" si="1"/>
        <v/>
      </c>
      <c r="BC18" s="105"/>
    </row>
    <row r="19" spans="1:55" ht="20.100000000000001" customHeight="1" thickBot="1" x14ac:dyDescent="0.3">
      <c r="A19" s="201" t="s">
        <v>155</v>
      </c>
      <c r="B19" s="167">
        <f>SUM(B7:B17)</f>
        <v>2440385.669999999</v>
      </c>
      <c r="C19" s="168">
        <f t="shared" ref="C19:P19" si="5">SUM(C7:C17)</f>
        <v>2820775.39</v>
      </c>
      <c r="D19" s="168">
        <f t="shared" si="5"/>
        <v>3065543.310000001</v>
      </c>
      <c r="E19" s="168">
        <f t="shared" si="5"/>
        <v>2849077.0699999989</v>
      </c>
      <c r="F19" s="168">
        <f t="shared" si="5"/>
        <v>2629021.5599999991</v>
      </c>
      <c r="G19" s="168">
        <f t="shared" si="5"/>
        <v>2598869.96</v>
      </c>
      <c r="H19" s="168">
        <f t="shared" si="5"/>
        <v>2587659.46</v>
      </c>
      <c r="I19" s="168">
        <f t="shared" si="5"/>
        <v>2741043.4300000011</v>
      </c>
      <c r="J19" s="168">
        <f t="shared" si="5"/>
        <v>2756831.75</v>
      </c>
      <c r="K19" s="168">
        <f t="shared" si="5"/>
        <v>2749272.3099999996</v>
      </c>
      <c r="L19" s="168">
        <f t="shared" si="5"/>
        <v>2924176.02</v>
      </c>
      <c r="M19" s="168">
        <f t="shared" si="5"/>
        <v>3048098.5000000005</v>
      </c>
      <c r="N19" s="168">
        <f t="shared" si="5"/>
        <v>3036630.3899999997</v>
      </c>
      <c r="O19" s="168">
        <f t="shared" si="5"/>
        <v>2987829.8800000008</v>
      </c>
      <c r="P19" s="169">
        <f t="shared" si="5"/>
        <v>3288603.8300000005</v>
      </c>
      <c r="Q19" s="61">
        <f t="shared" si="2"/>
        <v>0.10066635721575944</v>
      </c>
      <c r="R19" s="171"/>
      <c r="S19" s="170"/>
      <c r="T19" s="167">
        <f>SUM(T7:T17)</f>
        <v>563404.45400000003</v>
      </c>
      <c r="U19" s="168">
        <f t="shared" ref="U19:AH19" si="6">SUM(U7:U17)</f>
        <v>601441.3629999999</v>
      </c>
      <c r="V19" s="168">
        <f t="shared" si="6"/>
        <v>643870.35299999989</v>
      </c>
      <c r="W19" s="168">
        <f t="shared" si="6"/>
        <v>666679.82700000016</v>
      </c>
      <c r="X19" s="168">
        <f t="shared" si="6"/>
        <v>668780.37599999981</v>
      </c>
      <c r="Y19" s="168">
        <f t="shared" si="6"/>
        <v>677428.10400000017</v>
      </c>
      <c r="Z19" s="168">
        <f t="shared" si="6"/>
        <v>665011.21</v>
      </c>
      <c r="AA19" s="168">
        <f t="shared" si="6"/>
        <v>713989.57499999984</v>
      </c>
      <c r="AB19" s="168">
        <f t="shared" si="6"/>
        <v>738126.86200000008</v>
      </c>
      <c r="AC19" s="168">
        <f t="shared" si="6"/>
        <v>754636.11499999987</v>
      </c>
      <c r="AD19" s="168">
        <f t="shared" si="6"/>
        <v>788494.7439999996</v>
      </c>
      <c r="AE19" s="168">
        <f t="shared" si="6"/>
        <v>859320.28300000029</v>
      </c>
      <c r="AF19" s="168">
        <f t="shared" si="6"/>
        <v>873467.7200000002</v>
      </c>
      <c r="AG19" s="168">
        <f t="shared" si="6"/>
        <v>861863.07000000018</v>
      </c>
      <c r="AH19" s="169">
        <f t="shared" si="6"/>
        <v>899021.31800000009</v>
      </c>
      <c r="AI19" s="61">
        <f t="shared" si="3"/>
        <v>4.3113864943766414E-2</v>
      </c>
      <c r="AK19" s="172">
        <f t="shared" si="0"/>
        <v>2.3086697357963106</v>
      </c>
      <c r="AL19" s="173">
        <f t="shared" si="0"/>
        <v>2.1321845232065777</v>
      </c>
      <c r="AM19" s="173">
        <f t="shared" si="0"/>
        <v>2.1003466201232683</v>
      </c>
      <c r="AN19" s="173">
        <f t="shared" si="0"/>
        <v>2.3399852324809185</v>
      </c>
      <c r="AO19" s="173">
        <f t="shared" si="0"/>
        <v>2.5438375484452096</v>
      </c>
      <c r="AP19" s="173">
        <f t="shared" si="0"/>
        <v>2.6066256273938393</v>
      </c>
      <c r="AQ19" s="173">
        <f t="shared" si="0"/>
        <v>2.5699332554369421</v>
      </c>
      <c r="AR19" s="173">
        <f t="shared" si="0"/>
        <v>2.6048094210605033</v>
      </c>
      <c r="AS19" s="173">
        <f t="shared" si="0"/>
        <v>2.6774461734924522</v>
      </c>
      <c r="AT19" s="173">
        <f t="shared" si="0"/>
        <v>2.7448576565338483</v>
      </c>
      <c r="AU19" s="173">
        <f t="shared" si="0"/>
        <v>2.6964681284815391</v>
      </c>
      <c r="AV19" s="173">
        <f t="shared" si="0"/>
        <v>2.8192011609861041</v>
      </c>
      <c r="AW19" s="173">
        <f t="shared" si="0"/>
        <v>2.8764373921713937</v>
      </c>
      <c r="AX19" s="173">
        <f t="shared" si="0"/>
        <v>2.8845787900079505</v>
      </c>
      <c r="AY19" s="156">
        <f>(AH19/P19)*10</f>
        <v>2.7337477071538894</v>
      </c>
      <c r="AZ19" s="61">
        <f t="shared" si="1"/>
        <v>-5.2288772064931321E-2</v>
      </c>
      <c r="BC19" s="105"/>
    </row>
    <row r="20" spans="1:55" ht="20.100000000000001" customHeight="1" x14ac:dyDescent="0.25">
      <c r="A20" s="121" t="s">
        <v>85</v>
      </c>
      <c r="B20" s="117">
        <f>SUM(B7:B9)</f>
        <v>571934.28999999992</v>
      </c>
      <c r="C20" s="154">
        <f>SUM(C7:C9)</f>
        <v>600923.96</v>
      </c>
      <c r="D20" s="154">
        <f>SUM(D7:D9)</f>
        <v>775955.95</v>
      </c>
      <c r="E20" s="154">
        <f t="shared" ref="E20:O20" si="7">SUM(E7:E9)</f>
        <v>705578.6</v>
      </c>
      <c r="F20" s="154">
        <f t="shared" si="7"/>
        <v>632916.85000000009</v>
      </c>
      <c r="G20" s="154">
        <f t="shared" si="7"/>
        <v>633325.84999999986</v>
      </c>
      <c r="H20" s="154">
        <f t="shared" si="7"/>
        <v>600973.71999999986</v>
      </c>
      <c r="I20" s="154">
        <f t="shared" si="7"/>
        <v>621189.68999999983</v>
      </c>
      <c r="J20" s="154">
        <f t="shared" si="7"/>
        <v>700212.19</v>
      </c>
      <c r="K20" s="154">
        <f t="shared" si="7"/>
        <v>677164.05</v>
      </c>
      <c r="L20" s="154">
        <f t="shared" si="7"/>
        <v>711594.16999999958</v>
      </c>
      <c r="M20" s="154">
        <f t="shared" si="7"/>
        <v>777932.75999999954</v>
      </c>
      <c r="N20" s="154">
        <f t="shared" si="7"/>
        <v>755568.75999999954</v>
      </c>
      <c r="O20" s="154">
        <f t="shared" si="7"/>
        <v>747401.82999999961</v>
      </c>
      <c r="P20" s="119">
        <f>IF(P9="","",SUM(P7:P9))</f>
        <v>786934.20000000042</v>
      </c>
      <c r="Q20" s="61">
        <f t="shared" si="2"/>
        <v>5.2893060216350866E-2</v>
      </c>
      <c r="S20" s="109" t="s">
        <v>85</v>
      </c>
      <c r="T20" s="117">
        <f t="shared" ref="T20:AG20" si="8">SUM(T7:T9)</f>
        <v>127825.96000000005</v>
      </c>
      <c r="U20" s="154">
        <f t="shared" si="8"/>
        <v>131829.77699999997</v>
      </c>
      <c r="V20" s="154">
        <f t="shared" si="8"/>
        <v>147637.00799999994</v>
      </c>
      <c r="W20" s="154">
        <f t="shared" si="8"/>
        <v>147798.02600000007</v>
      </c>
      <c r="X20" s="154">
        <f t="shared" si="8"/>
        <v>150261.35799999989</v>
      </c>
      <c r="Y20" s="154">
        <f t="shared" si="8"/>
        <v>154060.902</v>
      </c>
      <c r="Z20" s="154">
        <f t="shared" si="8"/>
        <v>149616.23400000005</v>
      </c>
      <c r="AA20" s="154">
        <f t="shared" si="8"/>
        <v>163461.9059999999</v>
      </c>
      <c r="AB20" s="154">
        <f t="shared" si="8"/>
        <v>175986.76699999999</v>
      </c>
      <c r="AC20" s="154">
        <f t="shared" si="8"/>
        <v>179661.59399999992</v>
      </c>
      <c r="AD20" s="154">
        <f t="shared" si="8"/>
        <v>185422.15799999988</v>
      </c>
      <c r="AE20" s="154">
        <f t="shared" si="8"/>
        <v>208515.4380000002</v>
      </c>
      <c r="AF20" s="154">
        <f t="shared" si="8"/>
        <v>211263.07400000002</v>
      </c>
      <c r="AG20" s="154">
        <f t="shared" si="8"/>
        <v>210042.29800000007</v>
      </c>
      <c r="AH20" s="119">
        <f>IF(AH9="","",SUM(AH7:AH9))</f>
        <v>214581.02499999988</v>
      </c>
      <c r="AI20" s="61">
        <f t="shared" si="3"/>
        <v>2.1608633323940345E-2</v>
      </c>
      <c r="AK20" s="124">
        <f t="shared" si="0"/>
        <v>2.2349763291863489</v>
      </c>
      <c r="AL20" s="156">
        <f t="shared" si="0"/>
        <v>2.1937846678638007</v>
      </c>
      <c r="AM20" s="156">
        <f t="shared" si="0"/>
        <v>1.9026467675130263</v>
      </c>
      <c r="AN20" s="156">
        <f t="shared" si="0"/>
        <v>2.094706755562032</v>
      </c>
      <c r="AO20" s="156">
        <f t="shared" si="0"/>
        <v>2.3741089844582248</v>
      </c>
      <c r="AP20" s="156">
        <f t="shared" si="0"/>
        <v>2.4325693006214739</v>
      </c>
      <c r="AQ20" s="156">
        <f t="shared" si="0"/>
        <v>2.4895636701052433</v>
      </c>
      <c r="AR20" s="156">
        <f t="shared" si="0"/>
        <v>2.6314330168615636</v>
      </c>
      <c r="AS20" s="156">
        <f t="shared" si="0"/>
        <v>2.5133348078387496</v>
      </c>
      <c r="AT20" s="156">
        <f t="shared" si="0"/>
        <v>2.6531472543470063</v>
      </c>
      <c r="AU20" s="156">
        <f t="shared" si="0"/>
        <v>2.6057290210795294</v>
      </c>
      <c r="AV20" s="156">
        <f t="shared" si="0"/>
        <v>2.6803786743728382</v>
      </c>
      <c r="AW20" s="156">
        <f t="shared" si="0"/>
        <v>2.7960800549773941</v>
      </c>
      <c r="AX20" s="156">
        <f t="shared" si="0"/>
        <v>2.8102994877601537</v>
      </c>
      <c r="AY20" s="302">
        <f>IF(AH20="","",(AH20/P20)*10)</f>
        <v>2.726797551815638</v>
      </c>
      <c r="AZ20" s="61">
        <f t="shared" si="1"/>
        <v>-2.9712824668045566E-2</v>
      </c>
      <c r="BC20" s="105"/>
    </row>
    <row r="21" spans="1:55" ht="20.100000000000001" customHeight="1" x14ac:dyDescent="0.25">
      <c r="A21" s="121" t="s">
        <v>86</v>
      </c>
      <c r="B21" s="117">
        <f>SUM(B10:B12)</f>
        <v>653030.27</v>
      </c>
      <c r="C21" s="154">
        <f>SUM(C10:C12)</f>
        <v>796751.14999999991</v>
      </c>
      <c r="D21" s="154">
        <f>SUM(D10:D12)</f>
        <v>787513.37999999966</v>
      </c>
      <c r="E21" s="154">
        <f t="shared" ref="E21:O21" si="9">SUM(E10:E12)</f>
        <v>793642.10999999975</v>
      </c>
      <c r="F21" s="154">
        <f t="shared" si="9"/>
        <v>677732</v>
      </c>
      <c r="G21" s="154">
        <f t="shared" si="9"/>
        <v>708901.94999999972</v>
      </c>
      <c r="H21" s="154">
        <f t="shared" si="9"/>
        <v>698966.54999999958</v>
      </c>
      <c r="I21" s="154">
        <f t="shared" si="9"/>
        <v>764650.08000000054</v>
      </c>
      <c r="J21" s="154">
        <f t="shared" si="9"/>
        <v>796480.04999999993</v>
      </c>
      <c r="K21" s="154">
        <f t="shared" si="9"/>
        <v>738948.75000000023</v>
      </c>
      <c r="L21" s="154">
        <f t="shared" si="9"/>
        <v>721584.67999999924</v>
      </c>
      <c r="M21" s="154">
        <f t="shared" si="9"/>
        <v>857827.72000000044</v>
      </c>
      <c r="N21" s="154">
        <f t="shared" si="9"/>
        <v>793316.29000000039</v>
      </c>
      <c r="O21" s="154">
        <f t="shared" si="9"/>
        <v>832278.08000000007</v>
      </c>
      <c r="P21" s="119">
        <f>IF(P12="","",SUM(P10:P12))</f>
        <v>932268.51999999932</v>
      </c>
      <c r="Q21" s="52">
        <f t="shared" si="2"/>
        <v>0.12014066260161416</v>
      </c>
      <c r="S21" s="109" t="s">
        <v>86</v>
      </c>
      <c r="T21" s="117">
        <f t="shared" ref="T21:AG21" si="10">SUM(T10:T12)</f>
        <v>139067.76800000004</v>
      </c>
      <c r="U21" s="154">
        <f t="shared" si="10"/>
        <v>148853.359</v>
      </c>
      <c r="V21" s="154">
        <f t="shared" si="10"/>
        <v>154274.67400000006</v>
      </c>
      <c r="W21" s="154">
        <f t="shared" si="10"/>
        <v>163160.30300000007</v>
      </c>
      <c r="X21" s="154">
        <f t="shared" si="10"/>
        <v>160986.291</v>
      </c>
      <c r="Y21" s="154">
        <f t="shared" si="10"/>
        <v>173530.01899999991</v>
      </c>
      <c r="Z21" s="154">
        <f t="shared" si="10"/>
        <v>163064.24500000002</v>
      </c>
      <c r="AA21" s="154">
        <f t="shared" si="10"/>
        <v>184238.13600000006</v>
      </c>
      <c r="AB21" s="154">
        <f t="shared" si="10"/>
        <v>191848.58100000001</v>
      </c>
      <c r="AC21" s="154">
        <f t="shared" si="10"/>
        <v>185481.71500000003</v>
      </c>
      <c r="AD21" s="154">
        <f t="shared" si="10"/>
        <v>184152.50399999987</v>
      </c>
      <c r="AE21" s="154">
        <f t="shared" si="10"/>
        <v>229727.8189999999</v>
      </c>
      <c r="AF21" s="154">
        <f t="shared" si="10"/>
        <v>219493.56100000002</v>
      </c>
      <c r="AG21" s="154">
        <f t="shared" si="10"/>
        <v>236814.40700000006</v>
      </c>
      <c r="AH21" s="119">
        <f>IF(AH12="","",SUM(AH10:AH12))</f>
        <v>240002.68500000008</v>
      </c>
      <c r="AI21" s="52">
        <f t="shared" si="3"/>
        <v>1.3463192718676189E-2</v>
      </c>
      <c r="AK21" s="125">
        <f t="shared" si="0"/>
        <v>2.1295761374124362</v>
      </c>
      <c r="AL21" s="157">
        <f t="shared" si="0"/>
        <v>1.8682540841014164</v>
      </c>
      <c r="AM21" s="157">
        <f t="shared" si="0"/>
        <v>1.9590101948490086</v>
      </c>
      <c r="AN21" s="157">
        <f t="shared" si="0"/>
        <v>2.0558423115930697</v>
      </c>
      <c r="AO21" s="157">
        <f t="shared" si="0"/>
        <v>2.3753680068227561</v>
      </c>
      <c r="AP21" s="157">
        <f t="shared" si="0"/>
        <v>2.4478705270877024</v>
      </c>
      <c r="AQ21" s="157">
        <f t="shared" si="0"/>
        <v>2.3329334572591511</v>
      </c>
      <c r="AR21" s="157">
        <f t="shared" si="0"/>
        <v>2.4094437549787471</v>
      </c>
      <c r="AS21" s="157">
        <f t="shared" si="0"/>
        <v>2.4087054157853673</v>
      </c>
      <c r="AT21" s="157">
        <f t="shared" si="0"/>
        <v>2.5100754957634068</v>
      </c>
      <c r="AU21" s="157">
        <f t="shared" si="0"/>
        <v>2.5520567315813865</v>
      </c>
      <c r="AV21" s="157">
        <f t="shared" si="0"/>
        <v>2.6780181339908178</v>
      </c>
      <c r="AW21" s="157">
        <f t="shared" si="0"/>
        <v>2.7667849982004009</v>
      </c>
      <c r="AX21" s="157">
        <f t="shared" si="0"/>
        <v>2.8453759950039781</v>
      </c>
      <c r="AY21" s="303">
        <f t="shared" ref="AY21:AY23" si="11">IF(AH21="","",(AH21/P21)*10)</f>
        <v>2.5743943922937595</v>
      </c>
      <c r="AZ21" s="52">
        <f t="shared" si="1"/>
        <v>-9.5235780152084851E-2</v>
      </c>
      <c r="BC21" s="105"/>
    </row>
    <row r="22" spans="1:55" ht="20.100000000000001" customHeight="1" x14ac:dyDescent="0.25">
      <c r="A22" s="121" t="s">
        <v>87</v>
      </c>
      <c r="B22" s="117">
        <f>SUM(B13:B15)</f>
        <v>713015.43999999971</v>
      </c>
      <c r="C22" s="154">
        <f>SUM(C13:C15)</f>
        <v>812791.66</v>
      </c>
      <c r="D22" s="154">
        <f>SUM(D13:D15)</f>
        <v>836417.68000000017</v>
      </c>
      <c r="E22" s="154">
        <f t="shared" ref="E22:O22" si="12">SUM(E13:E15)</f>
        <v>754867.37999999942</v>
      </c>
      <c r="F22" s="154">
        <f t="shared" si="12"/>
        <v>738758.1099999994</v>
      </c>
      <c r="G22" s="154">
        <f t="shared" si="12"/>
        <v>704562.56</v>
      </c>
      <c r="H22" s="154">
        <f t="shared" si="12"/>
        <v>722837.31000000017</v>
      </c>
      <c r="I22" s="154">
        <f t="shared" si="12"/>
        <v>737201</v>
      </c>
      <c r="J22" s="154">
        <f t="shared" si="12"/>
        <v>693204.98</v>
      </c>
      <c r="K22" s="154">
        <f t="shared" si="12"/>
        <v>737933.16</v>
      </c>
      <c r="L22" s="154">
        <f t="shared" si="12"/>
        <v>849480.53000000073</v>
      </c>
      <c r="M22" s="154">
        <f t="shared" si="12"/>
        <v>799727.64999999991</v>
      </c>
      <c r="N22" s="154">
        <f t="shared" si="12"/>
        <v>849670.03999999934</v>
      </c>
      <c r="O22" s="154">
        <f t="shared" si="12"/>
        <v>830495.60000000033</v>
      </c>
      <c r="P22" s="119">
        <f>IF(P15="","",SUM(P13:P15))</f>
        <v>895569.84000000032</v>
      </c>
      <c r="Q22" s="52">
        <f t="shared" si="2"/>
        <v>7.8355911819400326E-2</v>
      </c>
      <c r="S22" s="109" t="s">
        <v>87</v>
      </c>
      <c r="T22" s="117">
        <f t="shared" ref="T22:AG22" si="13">SUM(T13:T15)</f>
        <v>158206.60300000003</v>
      </c>
      <c r="U22" s="154">
        <f t="shared" si="13"/>
        <v>169988.98999999996</v>
      </c>
      <c r="V22" s="154">
        <f t="shared" si="13"/>
        <v>174028.42199999993</v>
      </c>
      <c r="W22" s="154">
        <f t="shared" si="13"/>
        <v>185845.58100000009</v>
      </c>
      <c r="X22" s="154">
        <f t="shared" si="13"/>
        <v>187208.74600000004</v>
      </c>
      <c r="Y22" s="154">
        <f t="shared" si="13"/>
        <v>184869.60900000014</v>
      </c>
      <c r="Z22" s="154">
        <f t="shared" si="13"/>
        <v>182230.02000000002</v>
      </c>
      <c r="AA22" s="154">
        <f t="shared" si="13"/>
        <v>187633.69599999988</v>
      </c>
      <c r="AB22" s="154">
        <f t="shared" si="13"/>
        <v>192412.99599999998</v>
      </c>
      <c r="AC22" s="154">
        <f t="shared" si="13"/>
        <v>210505.53399999993</v>
      </c>
      <c r="AD22" s="154">
        <f t="shared" si="13"/>
        <v>229542.15600000002</v>
      </c>
      <c r="AE22" s="154">
        <f t="shared" si="13"/>
        <v>232578.478</v>
      </c>
      <c r="AF22" s="154">
        <f t="shared" si="13"/>
        <v>243737.1400000001</v>
      </c>
      <c r="AG22" s="154">
        <f t="shared" si="13"/>
        <v>233950.72700000004</v>
      </c>
      <c r="AH22" s="119">
        <f>IF(AH15="","",SUM(AH13:AH15))</f>
        <v>242538.20600000001</v>
      </c>
      <c r="AI22" s="52">
        <f t="shared" si="3"/>
        <v>3.6706357403197817E-2</v>
      </c>
      <c r="AK22" s="125">
        <f t="shared" si="0"/>
        <v>2.2188383886890319</v>
      </c>
      <c r="AL22" s="157">
        <f t="shared" si="0"/>
        <v>2.0914214351067524</v>
      </c>
      <c r="AM22" s="157">
        <f t="shared" si="0"/>
        <v>2.0806401653298372</v>
      </c>
      <c r="AN22" s="157">
        <f t="shared" si="0"/>
        <v>2.461963331890169</v>
      </c>
      <c r="AO22" s="157">
        <f t="shared" si="0"/>
        <v>2.5341007220888607</v>
      </c>
      <c r="AP22" s="157">
        <f t="shared" si="0"/>
        <v>2.6238920359321978</v>
      </c>
      <c r="AQ22" s="157">
        <f t="shared" si="0"/>
        <v>2.5210378252334538</v>
      </c>
      <c r="AR22" s="157">
        <f t="shared" si="0"/>
        <v>2.5452176000846425</v>
      </c>
      <c r="AS22" s="157">
        <f t="shared" si="0"/>
        <v>2.7757012940097461</v>
      </c>
      <c r="AT22" s="157">
        <f t="shared" si="0"/>
        <v>2.852636870255294</v>
      </c>
      <c r="AU22" s="157">
        <f t="shared" si="0"/>
        <v>2.7021473464494807</v>
      </c>
      <c r="AV22" s="157">
        <f t="shared" si="0"/>
        <v>2.9082210425011565</v>
      </c>
      <c r="AW22" s="157">
        <f t="shared" si="0"/>
        <v>2.8686093250975437</v>
      </c>
      <c r="AX22" s="157">
        <f t="shared" si="0"/>
        <v>2.8170014025360275</v>
      </c>
      <c r="AY22" s="303">
        <f t="shared" si="11"/>
        <v>2.7081997982424233</v>
      </c>
      <c r="AZ22" s="52">
        <f t="shared" si="1"/>
        <v>-3.8623198481780911E-2</v>
      </c>
      <c r="BC22" s="105"/>
    </row>
    <row r="23" spans="1:55" ht="20.100000000000001" customHeight="1" thickBot="1" x14ac:dyDescent="0.3">
      <c r="A23" s="122" t="s">
        <v>88</v>
      </c>
      <c r="B23" s="196">
        <f>SUM(B16:B18)</f>
        <v>728473.89999999979</v>
      </c>
      <c r="C23" s="155">
        <f>SUM(C16:C18)</f>
        <v>868143.66999999981</v>
      </c>
      <c r="D23" s="155">
        <f>SUM(D16:D18)</f>
        <v>962791.87000000151</v>
      </c>
      <c r="E23" s="155">
        <f t="shared" ref="E23:O23" si="14">SUM(E16:E18)</f>
        <v>786527.00999999943</v>
      </c>
      <c r="F23" s="155">
        <f t="shared" si="14"/>
        <v>786761.36999999953</v>
      </c>
      <c r="G23" s="155">
        <f t="shared" si="14"/>
        <v>751398.26999999967</v>
      </c>
      <c r="H23" s="155">
        <f t="shared" si="14"/>
        <v>756727.27000000025</v>
      </c>
      <c r="I23" s="155">
        <f t="shared" si="14"/>
        <v>858528.7000000003</v>
      </c>
      <c r="J23" s="155">
        <f t="shared" si="14"/>
        <v>762076.04</v>
      </c>
      <c r="K23" s="155">
        <f t="shared" si="14"/>
        <v>809163.8199999996</v>
      </c>
      <c r="L23" s="155">
        <f t="shared" si="14"/>
        <v>868724.61000000057</v>
      </c>
      <c r="M23" s="155">
        <f t="shared" si="14"/>
        <v>852537.59000000043</v>
      </c>
      <c r="N23" s="155">
        <f t="shared" si="14"/>
        <v>855018.95000000054</v>
      </c>
      <c r="O23" s="155">
        <f t="shared" si="14"/>
        <v>779776.29000000027</v>
      </c>
      <c r="P23" s="123" t="str">
        <f>IF(P18="","",SUM(P16:P18))</f>
        <v/>
      </c>
      <c r="Q23" s="55" t="str">
        <f t="shared" si="2"/>
        <v/>
      </c>
      <c r="S23" s="110" t="s">
        <v>88</v>
      </c>
      <c r="T23" s="196">
        <f t="shared" ref="T23:AG23" si="15">SUM(T16:T18)</f>
        <v>189279.87400000004</v>
      </c>
      <c r="U23" s="155">
        <f t="shared" si="15"/>
        <v>206246.13400000002</v>
      </c>
      <c r="V23" s="155">
        <f t="shared" si="15"/>
        <v>227564.73100000003</v>
      </c>
      <c r="W23" s="155">
        <f t="shared" si="15"/>
        <v>223989.65199999989</v>
      </c>
      <c r="X23" s="155">
        <f t="shared" si="15"/>
        <v>227828.40799999997</v>
      </c>
      <c r="Y23" s="155">
        <f t="shared" si="15"/>
        <v>223073.37500000009</v>
      </c>
      <c r="Z23" s="155">
        <f t="shared" si="15"/>
        <v>229063.12599999984</v>
      </c>
      <c r="AA23" s="155">
        <f t="shared" si="15"/>
        <v>242707.26199999999</v>
      </c>
      <c r="AB23" s="155">
        <f t="shared" si="15"/>
        <v>240093.19299999997</v>
      </c>
      <c r="AC23" s="155">
        <f t="shared" si="15"/>
        <v>243753.495</v>
      </c>
      <c r="AD23" s="155">
        <f t="shared" si="15"/>
        <v>257072.85799999989</v>
      </c>
      <c r="AE23" s="155">
        <f t="shared" si="15"/>
        <v>256615.4160000002</v>
      </c>
      <c r="AF23" s="155">
        <f t="shared" si="15"/>
        <v>264469.51300000004</v>
      </c>
      <c r="AG23" s="155">
        <f t="shared" si="15"/>
        <v>243824.86800000005</v>
      </c>
      <c r="AH23" s="123" t="str">
        <f>IF(AH18="","",SUM(AH16:AH18))</f>
        <v/>
      </c>
      <c r="AI23" s="55" t="str">
        <f t="shared" si="3"/>
        <v/>
      </c>
      <c r="AK23" s="126">
        <f>(T23/B23)*10</f>
        <v>2.5983068713923734</v>
      </c>
      <c r="AL23" s="158">
        <f>(U23/C23)*10</f>
        <v>2.3757143100519302</v>
      </c>
      <c r="AM23" s="158">
        <f t="shared" ref="AM23:AX23" si="16">IF(V18="","",(V23/D23)*10)</f>
        <v>2.363592154138149</v>
      </c>
      <c r="AN23" s="158">
        <f t="shared" si="16"/>
        <v>2.8478316593348785</v>
      </c>
      <c r="AO23" s="158">
        <f t="shared" si="16"/>
        <v>2.895775220890676</v>
      </c>
      <c r="AP23" s="158">
        <f t="shared" si="16"/>
        <v>2.9687767979556323</v>
      </c>
      <c r="AQ23" s="158">
        <f t="shared" si="16"/>
        <v>3.0270235404625998</v>
      </c>
      <c r="AR23" s="158">
        <f t="shared" si="16"/>
        <v>2.8270139600458304</v>
      </c>
      <c r="AS23" s="158">
        <f t="shared" si="16"/>
        <v>3.1505149144959335</v>
      </c>
      <c r="AT23" s="158">
        <f t="shared" si="16"/>
        <v>3.012412183728137</v>
      </c>
      <c r="AU23" s="158">
        <f t="shared" si="16"/>
        <v>2.9591985197702608</v>
      </c>
      <c r="AV23" s="158">
        <f t="shared" si="16"/>
        <v>3.0100187840397759</v>
      </c>
      <c r="AW23" s="158">
        <f t="shared" si="16"/>
        <v>3.0931421227564595</v>
      </c>
      <c r="AX23" s="158">
        <f t="shared" si="16"/>
        <v>3.126856652694582</v>
      </c>
      <c r="AY23" s="304" t="str">
        <f t="shared" si="11"/>
        <v/>
      </c>
      <c r="AZ23" s="55" t="str">
        <f t="shared" si="1"/>
        <v/>
      </c>
      <c r="BC23" s="105"/>
    </row>
    <row r="24" spans="1:55" x14ac:dyDescent="0.25">
      <c r="B24" s="119"/>
      <c r="C24" s="119"/>
      <c r="D24" s="119"/>
      <c r="E24" s="119"/>
      <c r="F24" s="119"/>
      <c r="G24" s="119"/>
      <c r="H24" s="119"/>
      <c r="I24" s="119"/>
      <c r="J24" s="119"/>
      <c r="K24" s="119"/>
      <c r="L24" s="119"/>
      <c r="M24" s="119"/>
      <c r="N24" s="119"/>
      <c r="O24" s="119"/>
      <c r="P24" s="119"/>
      <c r="BC24" s="105"/>
    </row>
    <row r="25" spans="1:55" ht="15.75" thickBot="1" x14ac:dyDescent="0.3">
      <c r="Q25" s="107" t="s">
        <v>1</v>
      </c>
      <c r="AI25" s="289">
        <v>1000</v>
      </c>
      <c r="AZ25" s="289" t="s">
        <v>47</v>
      </c>
      <c r="BC25" s="105"/>
    </row>
    <row r="26" spans="1:55" ht="20.100000000000001" customHeight="1" x14ac:dyDescent="0.25">
      <c r="A26" s="347" t="s">
        <v>2</v>
      </c>
      <c r="B26" s="349" t="s">
        <v>72</v>
      </c>
      <c r="C26" s="343"/>
      <c r="D26" s="343"/>
      <c r="E26" s="343"/>
      <c r="F26" s="343"/>
      <c r="G26" s="343"/>
      <c r="H26" s="343"/>
      <c r="I26" s="343"/>
      <c r="J26" s="343"/>
      <c r="K26" s="343"/>
      <c r="L26" s="343"/>
      <c r="M26" s="343"/>
      <c r="N26" s="343"/>
      <c r="O26" s="343"/>
      <c r="P26" s="344"/>
      <c r="Q26" s="345" t="s">
        <v>146</v>
      </c>
      <c r="S26" s="350" t="s">
        <v>3</v>
      </c>
      <c r="T26" s="342" t="s">
        <v>72</v>
      </c>
      <c r="U26" s="343"/>
      <c r="V26" s="343"/>
      <c r="W26" s="343"/>
      <c r="X26" s="343"/>
      <c r="Y26" s="343"/>
      <c r="Z26" s="343"/>
      <c r="AA26" s="343"/>
      <c r="AB26" s="343"/>
      <c r="AC26" s="343"/>
      <c r="AD26" s="343"/>
      <c r="AE26" s="343"/>
      <c r="AF26" s="343"/>
      <c r="AG26" s="343"/>
      <c r="AH26" s="344"/>
      <c r="AI26" s="345" t="s">
        <v>146</v>
      </c>
      <c r="AK26" s="342" t="s">
        <v>72</v>
      </c>
      <c r="AL26" s="343"/>
      <c r="AM26" s="343"/>
      <c r="AN26" s="343"/>
      <c r="AO26" s="343"/>
      <c r="AP26" s="343"/>
      <c r="AQ26" s="343"/>
      <c r="AR26" s="343"/>
      <c r="AS26" s="343"/>
      <c r="AT26" s="343"/>
      <c r="AU26" s="343"/>
      <c r="AV26" s="343"/>
      <c r="AW26" s="343"/>
      <c r="AX26" s="343"/>
      <c r="AY26" s="344"/>
      <c r="AZ26" s="345" t="str">
        <f>AI26</f>
        <v>D       2024/2023</v>
      </c>
      <c r="BC26" s="105"/>
    </row>
    <row r="27" spans="1:55" ht="20.100000000000001" customHeight="1" thickBot="1" x14ac:dyDescent="0.3">
      <c r="A27" s="348"/>
      <c r="B27" s="99">
        <v>2010</v>
      </c>
      <c r="C27" s="135">
        <v>2011</v>
      </c>
      <c r="D27" s="135">
        <v>2012</v>
      </c>
      <c r="E27" s="135">
        <v>2013</v>
      </c>
      <c r="F27" s="135">
        <v>2014</v>
      </c>
      <c r="G27" s="135">
        <v>2015</v>
      </c>
      <c r="H27" s="135">
        <v>2016</v>
      </c>
      <c r="I27" s="133">
        <v>2017</v>
      </c>
      <c r="J27" s="176">
        <v>2018</v>
      </c>
      <c r="K27" s="135">
        <v>2019</v>
      </c>
      <c r="L27" s="265">
        <v>2020</v>
      </c>
      <c r="M27" s="265">
        <v>2021</v>
      </c>
      <c r="N27" s="265">
        <v>2022</v>
      </c>
      <c r="O27" s="265">
        <v>2023</v>
      </c>
      <c r="P27" s="133">
        <v>2024</v>
      </c>
      <c r="Q27" s="346"/>
      <c r="S27" s="351"/>
      <c r="T27" s="25">
        <v>2010</v>
      </c>
      <c r="U27" s="135">
        <v>2011</v>
      </c>
      <c r="V27" s="135">
        <v>2012</v>
      </c>
      <c r="W27" s="135">
        <v>2013</v>
      </c>
      <c r="X27" s="135">
        <v>2014</v>
      </c>
      <c r="Y27" s="135">
        <v>2015</v>
      </c>
      <c r="Z27" s="135">
        <v>2016</v>
      </c>
      <c r="AA27" s="135">
        <v>2017</v>
      </c>
      <c r="AB27" s="135">
        <v>2018</v>
      </c>
      <c r="AC27" s="135">
        <v>2019</v>
      </c>
      <c r="AD27" s="135">
        <v>2020</v>
      </c>
      <c r="AE27" s="135">
        <v>2021</v>
      </c>
      <c r="AF27" s="135">
        <v>2022</v>
      </c>
      <c r="AG27" s="135">
        <v>2023</v>
      </c>
      <c r="AH27" s="133">
        <v>2024</v>
      </c>
      <c r="AI27" s="346"/>
      <c r="AK27" s="25">
        <v>2010</v>
      </c>
      <c r="AL27" s="135">
        <v>2011</v>
      </c>
      <c r="AM27" s="265">
        <v>2012</v>
      </c>
      <c r="AN27" s="135">
        <v>2013</v>
      </c>
      <c r="AO27" s="135">
        <v>2014</v>
      </c>
      <c r="AP27" s="135">
        <v>2015</v>
      </c>
      <c r="AQ27" s="135">
        <v>2016</v>
      </c>
      <c r="AR27" s="135">
        <v>2017</v>
      </c>
      <c r="AS27" s="176">
        <v>2018</v>
      </c>
      <c r="AT27" s="135">
        <v>2019</v>
      </c>
      <c r="AU27" s="135">
        <v>2020</v>
      </c>
      <c r="AV27" s="135">
        <v>2021</v>
      </c>
      <c r="AW27" s="135">
        <v>2022</v>
      </c>
      <c r="AX27" s="135">
        <v>2023</v>
      </c>
      <c r="AY27" s="133">
        <v>2024</v>
      </c>
      <c r="AZ27" s="346"/>
      <c r="BC27" s="105"/>
    </row>
    <row r="28" spans="1:55" ht="3" customHeight="1" thickBot="1" x14ac:dyDescent="0.3">
      <c r="A28" s="291" t="s">
        <v>89</v>
      </c>
      <c r="B28" s="290"/>
      <c r="C28" s="290"/>
      <c r="D28" s="290"/>
      <c r="E28" s="290"/>
      <c r="F28" s="290"/>
      <c r="G28" s="290"/>
      <c r="H28" s="290"/>
      <c r="I28" s="290"/>
      <c r="J28" s="290"/>
      <c r="K28" s="290"/>
      <c r="L28" s="290"/>
      <c r="M28" s="290"/>
      <c r="N28" s="290"/>
      <c r="O28" s="290"/>
      <c r="P28" s="290"/>
      <c r="Q28" s="292"/>
      <c r="S28" s="291"/>
      <c r="T28" s="293">
        <v>2010</v>
      </c>
      <c r="U28" s="293">
        <v>2011</v>
      </c>
      <c r="V28" s="293">
        <v>2012</v>
      </c>
      <c r="W28" s="293"/>
      <c r="X28" s="293"/>
      <c r="Y28" s="293"/>
      <c r="Z28" s="293"/>
      <c r="AA28" s="293"/>
      <c r="AB28" s="290"/>
      <c r="AC28" s="290"/>
      <c r="AD28" s="290"/>
      <c r="AE28" s="290"/>
      <c r="AF28" s="290"/>
      <c r="AG28" s="290"/>
      <c r="AH28" s="293"/>
      <c r="AI28" s="294"/>
      <c r="AK28" s="293"/>
      <c r="AL28" s="293"/>
      <c r="AM28" s="310"/>
      <c r="AN28" s="293"/>
      <c r="AO28" s="293"/>
      <c r="AP28" s="293"/>
      <c r="AQ28" s="293"/>
      <c r="AR28" s="293"/>
      <c r="AS28" s="293"/>
      <c r="AT28" s="293"/>
      <c r="AU28" s="293"/>
      <c r="AV28" s="293"/>
      <c r="AW28" s="293"/>
      <c r="AX28" s="293"/>
      <c r="AY28" s="293"/>
      <c r="AZ28" s="292"/>
      <c r="BC28" s="105"/>
    </row>
    <row r="29" spans="1:55" ht="20.100000000000001" customHeight="1" x14ac:dyDescent="0.25">
      <c r="A29" s="120" t="s">
        <v>73</v>
      </c>
      <c r="B29" s="115">
        <v>85580.320000000022</v>
      </c>
      <c r="C29" s="153">
        <v>80916.799999999988</v>
      </c>
      <c r="D29" s="153">
        <v>125346.10000000003</v>
      </c>
      <c r="E29" s="153">
        <v>120157.7999999999</v>
      </c>
      <c r="F29" s="153">
        <v>101957.16000000005</v>
      </c>
      <c r="G29" s="153">
        <v>91780.269999999946</v>
      </c>
      <c r="H29" s="153">
        <v>94208.579999999958</v>
      </c>
      <c r="I29" s="153">
        <v>96265.579999999973</v>
      </c>
      <c r="J29" s="153">
        <v>124755.04</v>
      </c>
      <c r="K29" s="153">
        <v>116531.85999999993</v>
      </c>
      <c r="L29" s="153">
        <v>101982.0299999999</v>
      </c>
      <c r="M29" s="153">
        <v>106330.94999999997</v>
      </c>
      <c r="N29" s="153">
        <v>98697.339999999982</v>
      </c>
      <c r="O29" s="153">
        <v>97718.039999999935</v>
      </c>
      <c r="P29" s="112">
        <v>105566.89000000003</v>
      </c>
      <c r="Q29" s="61">
        <f>IF(P29="","",(P29-O29)/O29)</f>
        <v>8.0321402271270465E-2</v>
      </c>
      <c r="S29" s="109" t="s">
        <v>73</v>
      </c>
      <c r="T29" s="39">
        <v>23270.865999999998</v>
      </c>
      <c r="U29" s="153">
        <v>22495.121000000003</v>
      </c>
      <c r="V29" s="153">
        <v>24799.759999999984</v>
      </c>
      <c r="W29" s="153">
        <v>25615.480000000018</v>
      </c>
      <c r="X29" s="153">
        <v>29400.613000000012</v>
      </c>
      <c r="Y29" s="153">
        <v>25803.076000000012</v>
      </c>
      <c r="Z29" s="153">
        <v>26846.136999999999</v>
      </c>
      <c r="AA29" s="153">
        <v>26379.177</v>
      </c>
      <c r="AB29" s="153">
        <v>31298.861000000001</v>
      </c>
      <c r="AC29" s="153">
        <v>31619.378999999994</v>
      </c>
      <c r="AD29" s="153">
        <v>28181.773000000012</v>
      </c>
      <c r="AE29" s="153">
        <v>29969.556000000044</v>
      </c>
      <c r="AF29" s="153">
        <v>27448.124</v>
      </c>
      <c r="AG29" s="153">
        <v>27409.35200000001</v>
      </c>
      <c r="AH29" s="112">
        <v>29593.745000000035</v>
      </c>
      <c r="AI29" s="61">
        <f>(AH29-AG29)/AG29</f>
        <v>7.9695171195584072E-2</v>
      </c>
      <c r="AK29" s="124">
        <f t="shared" ref="AK29:AX44" si="17">(T29/B29)*10</f>
        <v>2.7191842704023532</v>
      </c>
      <c r="AL29" s="156">
        <f t="shared" ref="AL29:AL40" si="18">(U29/C29)*10</f>
        <v>2.7800309700828514</v>
      </c>
      <c r="AM29" s="156">
        <f t="shared" ref="AM29:AM40" si="19">(V29/D29)*10</f>
        <v>1.9785027216642543</v>
      </c>
      <c r="AN29" s="311">
        <f t="shared" ref="AN29:AN40" si="20">(W29/E29)*10</f>
        <v>2.1318199900464254</v>
      </c>
      <c r="AO29" s="156">
        <f t="shared" si="17"/>
        <v>2.8836241613634588</v>
      </c>
      <c r="AP29" s="156">
        <f t="shared" si="17"/>
        <v>2.8113968285340656</v>
      </c>
      <c r="AQ29" s="156">
        <f t="shared" si="17"/>
        <v>2.849648832409958</v>
      </c>
      <c r="AR29" s="156">
        <f t="shared" si="17"/>
        <v>2.7402501496381166</v>
      </c>
      <c r="AS29" s="156">
        <f t="shared" si="17"/>
        <v>2.5088253749107055</v>
      </c>
      <c r="AT29" s="156">
        <f t="shared" si="17"/>
        <v>2.713367743379365</v>
      </c>
      <c r="AU29" s="156">
        <f t="shared" si="17"/>
        <v>2.7634057686437541</v>
      </c>
      <c r="AV29" s="156">
        <f t="shared" si="17"/>
        <v>2.8185167159702846</v>
      </c>
      <c r="AW29" s="156">
        <f t="shared" si="17"/>
        <v>2.7810398942869186</v>
      </c>
      <c r="AX29" s="156">
        <f t="shared" si="17"/>
        <v>2.8049428744170504</v>
      </c>
      <c r="AY29" s="156">
        <f>(AH29/P29)*10</f>
        <v>2.8033169301473242</v>
      </c>
      <c r="AZ29" s="61">
        <f t="shared" ref="AZ29:AZ42" si="21">IF(AY29="","",(AY29-AX29)/AX29)</f>
        <v>-5.7967108155958257E-4</v>
      </c>
      <c r="BC29" s="105"/>
    </row>
    <row r="30" spans="1:55" ht="20.100000000000001" customHeight="1" x14ac:dyDescent="0.25">
      <c r="A30" s="121" t="s">
        <v>74</v>
      </c>
      <c r="B30" s="117">
        <v>88844.739999999976</v>
      </c>
      <c r="C30" s="154">
        <v>127722.29999999996</v>
      </c>
      <c r="D30" s="154">
        <v>128469.03999999996</v>
      </c>
      <c r="E30" s="154">
        <v>149512.51999999999</v>
      </c>
      <c r="F30" s="154">
        <v>109776.64999999998</v>
      </c>
      <c r="G30" s="154">
        <v>98756.11</v>
      </c>
      <c r="H30" s="154">
        <v>114532.42999999993</v>
      </c>
      <c r="I30" s="154">
        <v>102519.81000000003</v>
      </c>
      <c r="J30" s="154">
        <v>148191.60999999999</v>
      </c>
      <c r="K30" s="154">
        <v>114647.40999999992</v>
      </c>
      <c r="L30" s="154">
        <v>104015.04000000004</v>
      </c>
      <c r="M30" s="154">
        <v>110889.24999999993</v>
      </c>
      <c r="N30" s="154">
        <v>107266.15999999993</v>
      </c>
      <c r="O30" s="154">
        <v>99149.019999999946</v>
      </c>
      <c r="P30" s="119">
        <v>124385.84999999987</v>
      </c>
      <c r="Q30" s="52">
        <f t="shared" ref="Q30:Q45" si="22">IF(P30="","",(P30-O30)/O30)</f>
        <v>0.25453433629500266</v>
      </c>
      <c r="S30" s="109" t="s">
        <v>74</v>
      </c>
      <c r="T30" s="19">
        <v>24769.378999999986</v>
      </c>
      <c r="U30" s="154">
        <v>26090.180999999997</v>
      </c>
      <c r="V30" s="154">
        <v>26845.964000000011</v>
      </c>
      <c r="W30" s="154">
        <v>29407.368999999981</v>
      </c>
      <c r="X30" s="154">
        <v>29868.044999999998</v>
      </c>
      <c r="Y30" s="154">
        <v>27835.92599999997</v>
      </c>
      <c r="Z30" s="154">
        <v>29206.410000000018</v>
      </c>
      <c r="AA30" s="154">
        <v>26234.001999999982</v>
      </c>
      <c r="AB30" s="154">
        <v>31644.39</v>
      </c>
      <c r="AC30" s="154">
        <v>32055.040000000023</v>
      </c>
      <c r="AD30" s="154">
        <v>26905.675000000007</v>
      </c>
      <c r="AE30" s="154">
        <v>29964.09199999999</v>
      </c>
      <c r="AF30" s="154">
        <v>30612.233000000011</v>
      </c>
      <c r="AG30" s="154">
        <v>27807.315000000017</v>
      </c>
      <c r="AH30" s="119">
        <v>32887.23000000001</v>
      </c>
      <c r="AI30" s="52">
        <f>IF(AH30="","",(AH30-AG30)/AG30)</f>
        <v>0.18268268619246378</v>
      </c>
      <c r="AK30" s="125">
        <f t="shared" si="17"/>
        <v>2.7879398375187985</v>
      </c>
      <c r="AL30" s="157">
        <f t="shared" si="18"/>
        <v>2.0427271510143492</v>
      </c>
      <c r="AM30" s="157">
        <f t="shared" si="19"/>
        <v>2.0896835533292704</v>
      </c>
      <c r="AN30" s="312">
        <f t="shared" si="20"/>
        <v>1.9668833753855519</v>
      </c>
      <c r="AO30" s="157">
        <f t="shared" si="17"/>
        <v>2.7208012815111413</v>
      </c>
      <c r="AP30" s="157">
        <f t="shared" si="17"/>
        <v>2.8186535496385967</v>
      </c>
      <c r="AQ30" s="157">
        <f t="shared" si="17"/>
        <v>2.5500559099287456</v>
      </c>
      <c r="AR30" s="157">
        <f t="shared" si="17"/>
        <v>2.5589202711163801</v>
      </c>
      <c r="AS30" s="157">
        <f t="shared" si="17"/>
        <v>2.135369876877645</v>
      </c>
      <c r="AT30" s="157">
        <f t="shared" si="17"/>
        <v>2.795967218099392</v>
      </c>
      <c r="AU30" s="157">
        <f t="shared" si="17"/>
        <v>2.5867100565456687</v>
      </c>
      <c r="AV30" s="157">
        <f t="shared" si="17"/>
        <v>2.702163825618805</v>
      </c>
      <c r="AW30" s="157">
        <f t="shared" si="17"/>
        <v>2.8538574514087229</v>
      </c>
      <c r="AX30" s="157">
        <f t="shared" si="17"/>
        <v>2.8045980686445549</v>
      </c>
      <c r="AY30" s="157">
        <f>IF(AH30="","",(AH30/P30)*10)</f>
        <v>2.6439687472489872</v>
      </c>
      <c r="AZ30" s="52">
        <f t="shared" si="21"/>
        <v>-5.727356200926103E-2</v>
      </c>
      <c r="BC30" s="105"/>
    </row>
    <row r="31" spans="1:55" ht="20.100000000000001" customHeight="1" x14ac:dyDescent="0.25">
      <c r="A31" s="121" t="s">
        <v>75</v>
      </c>
      <c r="B31" s="117">
        <v>163017.80000000002</v>
      </c>
      <c r="C31" s="154">
        <v>124161.32999999994</v>
      </c>
      <c r="D31" s="154">
        <v>181017.38999999993</v>
      </c>
      <c r="E31" s="154">
        <v>128321.88000000003</v>
      </c>
      <c r="F31" s="154">
        <v>109180.21999999993</v>
      </c>
      <c r="G31" s="154">
        <v>128703.72000000002</v>
      </c>
      <c r="H31" s="154">
        <v>167047.14999999997</v>
      </c>
      <c r="I31" s="154">
        <v>131035.77999999998</v>
      </c>
      <c r="J31" s="154">
        <v>136350.32999999999</v>
      </c>
      <c r="K31" s="154">
        <v>131403.34</v>
      </c>
      <c r="L31" s="154">
        <v>117972.88000000002</v>
      </c>
      <c r="M31" s="154">
        <v>154297.81000000003</v>
      </c>
      <c r="N31" s="154">
        <v>137828.98999999993</v>
      </c>
      <c r="O31" s="154">
        <v>137733.07999999987</v>
      </c>
      <c r="P31" s="119">
        <v>145426.52000000008</v>
      </c>
      <c r="Q31" s="52">
        <f t="shared" si="22"/>
        <v>5.5857605159197875E-2</v>
      </c>
      <c r="S31" s="109" t="s">
        <v>75</v>
      </c>
      <c r="T31" s="19">
        <v>34176.324999999983</v>
      </c>
      <c r="U31" s="154">
        <v>30181.553999999996</v>
      </c>
      <c r="V31" s="154">
        <v>34669.633000000002</v>
      </c>
      <c r="W31" s="154">
        <v>29423.860999999994</v>
      </c>
      <c r="X31" s="154">
        <v>29544.088000000018</v>
      </c>
      <c r="Y31" s="154">
        <v>34831.201999999983</v>
      </c>
      <c r="Z31" s="154">
        <v>34959.243999999999</v>
      </c>
      <c r="AA31" s="154">
        <v>36752.83499999997</v>
      </c>
      <c r="AB31" s="154">
        <v>36699.917000000001</v>
      </c>
      <c r="AC31" s="154">
        <v>35665.698999999964</v>
      </c>
      <c r="AD31" s="154">
        <v>30966.271999999997</v>
      </c>
      <c r="AE31" s="154">
        <v>41575.407999999974</v>
      </c>
      <c r="AF31" s="154">
        <v>38835.720000000008</v>
      </c>
      <c r="AG31" s="154">
        <v>38540.089999999997</v>
      </c>
      <c r="AH31" s="119">
        <v>35565.771999999997</v>
      </c>
      <c r="AI31" s="52">
        <f t="shared" ref="AI31:AI45" si="23">IF(AH31="","",(AH31-AG31)/AG31)</f>
        <v>-7.7174651123025392E-2</v>
      </c>
      <c r="AK31" s="125">
        <f t="shared" si="17"/>
        <v>2.0964781146598703</v>
      </c>
      <c r="AL31" s="157">
        <f t="shared" si="18"/>
        <v>2.4308336581123937</v>
      </c>
      <c r="AM31" s="157">
        <f t="shared" si="19"/>
        <v>1.9152653234034593</v>
      </c>
      <c r="AN31" s="312">
        <f t="shared" si="20"/>
        <v>2.2929730300085991</v>
      </c>
      <c r="AO31" s="157">
        <f t="shared" si="17"/>
        <v>2.7059927155303445</v>
      </c>
      <c r="AP31" s="157">
        <f t="shared" si="17"/>
        <v>2.7063088774745574</v>
      </c>
      <c r="AQ31" s="157">
        <f t="shared" si="17"/>
        <v>2.0927770392969895</v>
      </c>
      <c r="AR31" s="157">
        <f t="shared" si="17"/>
        <v>2.8047938509619263</v>
      </c>
      <c r="AS31" s="157">
        <f t="shared" si="17"/>
        <v>2.691589892008329</v>
      </c>
      <c r="AT31" s="157">
        <f t="shared" si="17"/>
        <v>2.7142155595131729</v>
      </c>
      <c r="AU31" s="157">
        <f t="shared" si="17"/>
        <v>2.6248636127218381</v>
      </c>
      <c r="AV31" s="157">
        <f t="shared" si="17"/>
        <v>2.6944911272557897</v>
      </c>
      <c r="AW31" s="157">
        <f t="shared" si="17"/>
        <v>2.8176742788291511</v>
      </c>
      <c r="AX31" s="157">
        <f t="shared" si="17"/>
        <v>2.7981723780518108</v>
      </c>
      <c r="AY31" s="157">
        <f t="shared" ref="AY31:AY40" si="24">IF(AH31="","",(AH31/P31)*10)</f>
        <v>2.4456180344547871</v>
      </c>
      <c r="AZ31" s="52">
        <f t="shared" si="21"/>
        <v>-0.12599450497130735</v>
      </c>
      <c r="BC31" s="105"/>
    </row>
    <row r="32" spans="1:55" ht="20.100000000000001" customHeight="1" x14ac:dyDescent="0.25">
      <c r="A32" s="121" t="s">
        <v>76</v>
      </c>
      <c r="B32" s="117">
        <v>129054.22999999992</v>
      </c>
      <c r="C32" s="154">
        <v>143928.69999999998</v>
      </c>
      <c r="D32" s="154">
        <v>130551.29999999993</v>
      </c>
      <c r="E32" s="154">
        <v>168057.08999999997</v>
      </c>
      <c r="F32" s="154">
        <v>116200.55999999991</v>
      </c>
      <c r="G32" s="154">
        <v>126285.80000000003</v>
      </c>
      <c r="H32" s="154">
        <v>162799.5</v>
      </c>
      <c r="I32" s="154">
        <v>135156.71</v>
      </c>
      <c r="J32" s="154">
        <v>164204.01</v>
      </c>
      <c r="K32" s="154">
        <v>132405.87000000008</v>
      </c>
      <c r="L32" s="154">
        <v>104241.91999999998</v>
      </c>
      <c r="M32" s="154">
        <v>136765.19999999995</v>
      </c>
      <c r="N32" s="154">
        <v>132267.31999999986</v>
      </c>
      <c r="O32" s="154">
        <v>116649.25999999998</v>
      </c>
      <c r="P32" s="119">
        <v>153539.14000000007</v>
      </c>
      <c r="Q32" s="52">
        <f t="shared" si="22"/>
        <v>0.31624615535495121</v>
      </c>
      <c r="S32" s="109" t="s">
        <v>76</v>
      </c>
      <c r="T32" s="19">
        <v>29571.834999999992</v>
      </c>
      <c r="U32" s="154">
        <v>27556.182000000004</v>
      </c>
      <c r="V32" s="154">
        <v>27462.67</v>
      </c>
      <c r="W32" s="154">
        <v>33693.252999999975</v>
      </c>
      <c r="X32" s="154">
        <v>31434.276000000013</v>
      </c>
      <c r="Y32" s="154">
        <v>35272.59899999998</v>
      </c>
      <c r="Z32" s="154">
        <v>32738.878999999994</v>
      </c>
      <c r="AA32" s="154">
        <v>32002.925999999999</v>
      </c>
      <c r="AB32" s="154">
        <v>37177.171999999999</v>
      </c>
      <c r="AC32" s="154">
        <v>34138.758999999991</v>
      </c>
      <c r="AD32" s="154">
        <v>27197.232999999986</v>
      </c>
      <c r="AE32" s="154">
        <v>36264.787000000062</v>
      </c>
      <c r="AF32" s="154">
        <v>35088.123000000014</v>
      </c>
      <c r="AG32" s="154">
        <v>31355.766999999996</v>
      </c>
      <c r="AH32" s="119">
        <v>36595.035999999993</v>
      </c>
      <c r="AI32" s="52">
        <f t="shared" si="23"/>
        <v>0.16709108088473795</v>
      </c>
      <c r="AK32" s="125">
        <f t="shared" si="17"/>
        <v>2.2914270225780289</v>
      </c>
      <c r="AL32" s="157">
        <f t="shared" si="18"/>
        <v>1.9145717289185553</v>
      </c>
      <c r="AM32" s="157">
        <f t="shared" si="19"/>
        <v>2.1035922277296368</v>
      </c>
      <c r="AN32" s="312">
        <f t="shared" si="20"/>
        <v>2.004869476200021</v>
      </c>
      <c r="AO32" s="157">
        <f t="shared" si="17"/>
        <v>2.7051742263548508</v>
      </c>
      <c r="AP32" s="157">
        <f t="shared" si="17"/>
        <v>2.7930772105810764</v>
      </c>
      <c r="AQ32" s="157">
        <f t="shared" si="17"/>
        <v>2.0109938298336294</v>
      </c>
      <c r="AR32" s="157">
        <f t="shared" si="17"/>
        <v>2.3678384891138591</v>
      </c>
      <c r="AS32" s="157">
        <f t="shared" si="17"/>
        <v>2.2640842936783332</v>
      </c>
      <c r="AT32" s="157">
        <f t="shared" si="17"/>
        <v>2.578341806144997</v>
      </c>
      <c r="AU32" s="157">
        <f t="shared" si="17"/>
        <v>2.6090495071464521</v>
      </c>
      <c r="AV32" s="157">
        <f t="shared" si="17"/>
        <v>2.6516092544009791</v>
      </c>
      <c r="AW32" s="157">
        <f t="shared" si="17"/>
        <v>2.6528187763991928</v>
      </c>
      <c r="AX32" s="157">
        <f t="shared" si="17"/>
        <v>2.688038226732</v>
      </c>
      <c r="AY32" s="157">
        <f t="shared" si="24"/>
        <v>2.3834336964502976</v>
      </c>
      <c r="AZ32" s="52">
        <f t="shared" si="21"/>
        <v>-0.11331852622201261</v>
      </c>
      <c r="BC32" s="105"/>
    </row>
    <row r="33" spans="1:55" ht="20.100000000000001" customHeight="1" x14ac:dyDescent="0.25">
      <c r="A33" s="121" t="s">
        <v>77</v>
      </c>
      <c r="B33" s="117">
        <v>118132.11000000003</v>
      </c>
      <c r="C33" s="154">
        <v>147173.66999999995</v>
      </c>
      <c r="D33" s="154">
        <v>167545.44000000024</v>
      </c>
      <c r="E33" s="154">
        <v>131905.74000000005</v>
      </c>
      <c r="F33" s="154">
        <v>115807.50000000003</v>
      </c>
      <c r="G33" s="154">
        <v>114798.86000000002</v>
      </c>
      <c r="H33" s="154">
        <v>138304.09999999992</v>
      </c>
      <c r="I33" s="154">
        <v>134536.19999999998</v>
      </c>
      <c r="J33" s="154">
        <v>144042.04</v>
      </c>
      <c r="K33" s="154">
        <v>143487.67999999993</v>
      </c>
      <c r="L33" s="154">
        <v>113189.59999999996</v>
      </c>
      <c r="M33" s="154">
        <v>129682.74999999996</v>
      </c>
      <c r="N33" s="154">
        <v>128958.66</v>
      </c>
      <c r="O33" s="154">
        <v>128808.5499999999</v>
      </c>
      <c r="P33" s="119">
        <v>158668.93999999986</v>
      </c>
      <c r="Q33" s="52">
        <f t="shared" si="22"/>
        <v>0.23181993741875037</v>
      </c>
      <c r="S33" s="109" t="s">
        <v>77</v>
      </c>
      <c r="T33" s="19">
        <v>29004.790999999972</v>
      </c>
      <c r="U33" s="154">
        <v>32396.498</v>
      </c>
      <c r="V33" s="154">
        <v>31705.719999999998</v>
      </c>
      <c r="W33" s="154">
        <v>31122.389999999996</v>
      </c>
      <c r="X33" s="154">
        <v>31058.100000000006</v>
      </c>
      <c r="Y33" s="154">
        <v>31539.86900000001</v>
      </c>
      <c r="Z33" s="154">
        <v>33068.363999999994</v>
      </c>
      <c r="AA33" s="154">
        <v>35573.933999999957</v>
      </c>
      <c r="AB33" s="154">
        <v>34606.108999999997</v>
      </c>
      <c r="AC33" s="154">
        <v>36493.042000000009</v>
      </c>
      <c r="AD33" s="154">
        <v>28939.759999999998</v>
      </c>
      <c r="AE33" s="154">
        <v>35107.968000000023</v>
      </c>
      <c r="AF33" s="154">
        <v>34502.49599999997</v>
      </c>
      <c r="AG33" s="154">
        <v>34636.105000000003</v>
      </c>
      <c r="AH33" s="119">
        <v>37520.993999999999</v>
      </c>
      <c r="AI33" s="52">
        <f t="shared" si="23"/>
        <v>8.3291380482880373E-2</v>
      </c>
      <c r="AK33" s="125">
        <f t="shared" si="17"/>
        <v>2.4552842575993914</v>
      </c>
      <c r="AL33" s="157">
        <f t="shared" si="18"/>
        <v>2.2012427902355096</v>
      </c>
      <c r="AM33" s="157">
        <f t="shared" si="19"/>
        <v>1.8923654382954234</v>
      </c>
      <c r="AN33" s="312">
        <f t="shared" si="20"/>
        <v>2.3594416740317734</v>
      </c>
      <c r="AO33" s="157">
        <f t="shared" si="17"/>
        <v>2.6818729356906932</v>
      </c>
      <c r="AP33" s="157">
        <f t="shared" si="17"/>
        <v>2.7474026310017368</v>
      </c>
      <c r="AQ33" s="157">
        <f t="shared" si="17"/>
        <v>2.3909894211379137</v>
      </c>
      <c r="AR33" s="157">
        <f t="shared" si="17"/>
        <v>2.6441904855347453</v>
      </c>
      <c r="AS33" s="157">
        <f t="shared" si="17"/>
        <v>2.4025006171809284</v>
      </c>
      <c r="AT33" s="157">
        <f t="shared" si="17"/>
        <v>2.5432874794546838</v>
      </c>
      <c r="AU33" s="157">
        <f t="shared" si="17"/>
        <v>2.5567507968930014</v>
      </c>
      <c r="AV33" s="157">
        <f t="shared" si="17"/>
        <v>2.7072195800906469</v>
      </c>
      <c r="AW33" s="157">
        <f t="shared" si="17"/>
        <v>2.6754694876637188</v>
      </c>
      <c r="AX33" s="157">
        <f t="shared" si="17"/>
        <v>2.6889600884413363</v>
      </c>
      <c r="AY33" s="157">
        <f t="shared" si="24"/>
        <v>2.3647346481296232</v>
      </c>
      <c r="AZ33" s="52">
        <f t="shared" si="21"/>
        <v>-0.12057651644046949</v>
      </c>
      <c r="BC33" s="105"/>
    </row>
    <row r="34" spans="1:55" ht="20.100000000000001" customHeight="1" x14ac:dyDescent="0.25">
      <c r="A34" s="121" t="s">
        <v>78</v>
      </c>
      <c r="B34" s="117">
        <v>135211.27999999997</v>
      </c>
      <c r="C34" s="154">
        <v>175317.34000000005</v>
      </c>
      <c r="D34" s="154">
        <v>118154.39000000004</v>
      </c>
      <c r="E34" s="154">
        <v>152399.24000000002</v>
      </c>
      <c r="F34" s="154">
        <v>114737.72999999998</v>
      </c>
      <c r="G34" s="154">
        <v>115427.66999999995</v>
      </c>
      <c r="H34" s="154">
        <v>126613.06000000001</v>
      </c>
      <c r="I34" s="154">
        <v>156897.32000000004</v>
      </c>
      <c r="J34" s="154">
        <v>146611.98000000001</v>
      </c>
      <c r="K34" s="154">
        <v>114891.16999999987</v>
      </c>
      <c r="L34" s="154">
        <v>131146.98999999996</v>
      </c>
      <c r="M34" s="154">
        <v>136351.87999999995</v>
      </c>
      <c r="N34" s="154">
        <v>120909.85999999988</v>
      </c>
      <c r="O34" s="154">
        <v>127966.81000000013</v>
      </c>
      <c r="P34" s="119">
        <v>141232.40999999992</v>
      </c>
      <c r="Q34" s="52">
        <f t="shared" si="22"/>
        <v>0.10366437984974208</v>
      </c>
      <c r="S34" s="109" t="s">
        <v>78</v>
      </c>
      <c r="T34" s="19">
        <v>28421.635000000002</v>
      </c>
      <c r="U34" s="154">
        <v>31101.468000000008</v>
      </c>
      <c r="V34" s="154">
        <v>27821.58</v>
      </c>
      <c r="W34" s="154">
        <v>30041.770000000019</v>
      </c>
      <c r="X34" s="154">
        <v>29496.788000000015</v>
      </c>
      <c r="Y34" s="154">
        <v>31068.588000000022</v>
      </c>
      <c r="Z34" s="154">
        <v>31963.873999999989</v>
      </c>
      <c r="AA34" s="154">
        <v>36419.877999999997</v>
      </c>
      <c r="AB34" s="154">
        <v>35474.750999999997</v>
      </c>
      <c r="AC34" s="154">
        <v>29960.277999999991</v>
      </c>
      <c r="AD34" s="154">
        <v>34243.893000000018</v>
      </c>
      <c r="AE34" s="154">
        <v>37052.935999999958</v>
      </c>
      <c r="AF34" s="154">
        <v>32003.355000000003</v>
      </c>
      <c r="AG34" s="154">
        <v>34450.578000000023</v>
      </c>
      <c r="AH34" s="119">
        <v>33340.472000000009</v>
      </c>
      <c r="AI34" s="52">
        <f t="shared" si="23"/>
        <v>-3.2223145864200407E-2</v>
      </c>
      <c r="AK34" s="125">
        <f t="shared" si="17"/>
        <v>2.1020165625234823</v>
      </c>
      <c r="AL34" s="157">
        <f t="shared" si="18"/>
        <v>1.7740098041642658</v>
      </c>
      <c r="AM34" s="157">
        <f t="shared" si="19"/>
        <v>2.354680177351006</v>
      </c>
      <c r="AN34" s="312">
        <f t="shared" si="20"/>
        <v>1.9712545810595916</v>
      </c>
      <c r="AO34" s="157">
        <f t="shared" si="17"/>
        <v>2.5708010782503732</v>
      </c>
      <c r="AP34" s="157">
        <f t="shared" si="17"/>
        <v>2.691606613908089</v>
      </c>
      <c r="AQ34" s="157">
        <f t="shared" si="17"/>
        <v>2.5245321454200687</v>
      </c>
      <c r="AR34" s="157">
        <f t="shared" si="17"/>
        <v>2.3212555829506831</v>
      </c>
      <c r="AS34" s="157">
        <f t="shared" si="17"/>
        <v>2.4196352167128494</v>
      </c>
      <c r="AT34" s="157">
        <f t="shared" si="17"/>
        <v>2.6077093653063175</v>
      </c>
      <c r="AU34" s="157">
        <f t="shared" si="17"/>
        <v>2.6111078111666934</v>
      </c>
      <c r="AV34" s="157">
        <f t="shared" si="17"/>
        <v>2.7174495870537294</v>
      </c>
      <c r="AW34" s="157">
        <f t="shared" si="17"/>
        <v>2.6468771860293305</v>
      </c>
      <c r="AX34" s="157">
        <f t="shared" si="17"/>
        <v>2.6921494721951724</v>
      </c>
      <c r="AY34" s="157">
        <f t="shared" si="24"/>
        <v>2.3606813761798744</v>
      </c>
      <c r="AZ34" s="52">
        <f t="shared" si="21"/>
        <v>-0.12312395706060841</v>
      </c>
      <c r="BC34" s="105"/>
    </row>
    <row r="35" spans="1:55" ht="20.100000000000001" customHeight="1" x14ac:dyDescent="0.25">
      <c r="A35" s="121" t="s">
        <v>79</v>
      </c>
      <c r="B35" s="117">
        <v>127394.07999999993</v>
      </c>
      <c r="C35" s="154">
        <v>153173.20000000004</v>
      </c>
      <c r="D35" s="154">
        <v>157184.51</v>
      </c>
      <c r="E35" s="154">
        <v>153334.56</v>
      </c>
      <c r="F35" s="154">
        <v>127866.06000000003</v>
      </c>
      <c r="G35" s="154">
        <v>125620.06999999993</v>
      </c>
      <c r="H35" s="154">
        <v>136980</v>
      </c>
      <c r="I35" s="154">
        <v>143925.01</v>
      </c>
      <c r="J35" s="154">
        <v>137723</v>
      </c>
      <c r="K35" s="154">
        <v>141500.09</v>
      </c>
      <c r="L35" s="154">
        <v>149245.17000000007</v>
      </c>
      <c r="M35" s="154">
        <v>119980.09000000004</v>
      </c>
      <c r="N35" s="154">
        <v>129976.00000000006</v>
      </c>
      <c r="O35" s="154">
        <v>123984.8499999999</v>
      </c>
      <c r="P35" s="119">
        <v>143461.5299999998</v>
      </c>
      <c r="Q35" s="52">
        <f t="shared" si="22"/>
        <v>0.15708919275217825</v>
      </c>
      <c r="S35" s="109" t="s">
        <v>79</v>
      </c>
      <c r="T35" s="19">
        <v>32779.412000000004</v>
      </c>
      <c r="U35" s="154">
        <v>32399.374999999993</v>
      </c>
      <c r="V35" s="154">
        <v>32672.658999999996</v>
      </c>
      <c r="W35" s="154">
        <v>33859.816999999988</v>
      </c>
      <c r="X35" s="154">
        <v>36267.96699999999</v>
      </c>
      <c r="Y35" s="154">
        <v>36630.704999999973</v>
      </c>
      <c r="Z35" s="154">
        <v>36275.366999999962</v>
      </c>
      <c r="AA35" s="154">
        <v>35138.28200000005</v>
      </c>
      <c r="AB35" s="154">
        <v>35499.514000000003</v>
      </c>
      <c r="AC35" s="154">
        <v>41925.194999999985</v>
      </c>
      <c r="AD35" s="154">
        <v>39852.698999999964</v>
      </c>
      <c r="AE35" s="154">
        <v>35007.287999999979</v>
      </c>
      <c r="AF35" s="154">
        <v>33825.856999999989</v>
      </c>
      <c r="AG35" s="154">
        <v>33345.653000000035</v>
      </c>
      <c r="AH35" s="119">
        <v>34917.858999999997</v>
      </c>
      <c r="AI35" s="52">
        <f t="shared" si="23"/>
        <v>4.7148754291900068E-2</v>
      </c>
      <c r="AK35" s="125">
        <f t="shared" si="17"/>
        <v>2.5730718413288924</v>
      </c>
      <c r="AL35" s="157">
        <f t="shared" si="18"/>
        <v>2.1152117341675951</v>
      </c>
      <c r="AM35" s="157">
        <f t="shared" si="19"/>
        <v>2.0786182429808124</v>
      </c>
      <c r="AN35" s="312">
        <f t="shared" si="20"/>
        <v>2.2082312689324564</v>
      </c>
      <c r="AO35" s="157">
        <f t="shared" si="17"/>
        <v>2.8364029516511247</v>
      </c>
      <c r="AP35" s="157">
        <f t="shared" si="17"/>
        <v>2.9159914494554884</v>
      </c>
      <c r="AQ35" s="157">
        <f t="shared" si="17"/>
        <v>2.6482236092860245</v>
      </c>
      <c r="AR35" s="157">
        <f t="shared" si="17"/>
        <v>2.4414298807413699</v>
      </c>
      <c r="AS35" s="157">
        <f t="shared" si="17"/>
        <v>2.5776024338708856</v>
      </c>
      <c r="AT35" s="157">
        <f t="shared" si="17"/>
        <v>2.962909422884465</v>
      </c>
      <c r="AU35" s="157">
        <f t="shared" si="17"/>
        <v>2.6702840031607016</v>
      </c>
      <c r="AV35" s="157">
        <f t="shared" si="17"/>
        <v>2.9177581046988688</v>
      </c>
      <c r="AW35" s="157">
        <f t="shared" si="17"/>
        <v>2.6024694558995485</v>
      </c>
      <c r="AX35" s="157">
        <f t="shared" si="17"/>
        <v>2.6894941599719688</v>
      </c>
      <c r="AY35" s="157">
        <f t="shared" si="24"/>
        <v>2.4339527816272448</v>
      </c>
      <c r="AZ35" s="52">
        <f t="shared" si="21"/>
        <v>-9.5014661919692503E-2</v>
      </c>
      <c r="BC35" s="105"/>
    </row>
    <row r="36" spans="1:55" ht="20.100000000000001" customHeight="1" x14ac:dyDescent="0.25">
      <c r="A36" s="121" t="s">
        <v>80</v>
      </c>
      <c r="B36" s="117">
        <v>84144.9</v>
      </c>
      <c r="C36" s="154">
        <v>93566.699999999968</v>
      </c>
      <c r="D36" s="154">
        <v>109659.02</v>
      </c>
      <c r="E36" s="154">
        <v>85683.409999999989</v>
      </c>
      <c r="F36" s="154">
        <v>75119.589999999982</v>
      </c>
      <c r="G36" s="154">
        <v>77720.049999999974</v>
      </c>
      <c r="H36" s="154">
        <v>113987.73000000001</v>
      </c>
      <c r="I36" s="154">
        <v>109779.21999999999</v>
      </c>
      <c r="J36" s="154">
        <v>115223.08</v>
      </c>
      <c r="K36" s="154">
        <v>101102.37999999996</v>
      </c>
      <c r="L36" s="154">
        <v>89495.020000000019</v>
      </c>
      <c r="M36" s="154">
        <v>89788.39</v>
      </c>
      <c r="N36" s="154">
        <v>107932.02999999993</v>
      </c>
      <c r="O36" s="154">
        <v>101620.34999999996</v>
      </c>
      <c r="P36" s="119">
        <v>110744.88999999978</v>
      </c>
      <c r="Q36" s="52">
        <f t="shared" si="22"/>
        <v>8.9790479957998784E-2</v>
      </c>
      <c r="S36" s="109" t="s">
        <v>80</v>
      </c>
      <c r="T36" s="19">
        <v>21851.23599999999</v>
      </c>
      <c r="U36" s="154">
        <v>23756.94100000001</v>
      </c>
      <c r="V36" s="154">
        <v>26722.863000000001</v>
      </c>
      <c r="W36" s="154">
        <v>25745.833000000013</v>
      </c>
      <c r="X36" s="154">
        <v>21196.857</v>
      </c>
      <c r="Y36" s="154">
        <v>23742.381999999994</v>
      </c>
      <c r="Z36" s="154">
        <v>27458.442999999999</v>
      </c>
      <c r="AA36" s="154">
        <v>27213.074000000004</v>
      </c>
      <c r="AB36" s="154">
        <v>30488.754000000001</v>
      </c>
      <c r="AC36" s="154">
        <v>28270.806999999997</v>
      </c>
      <c r="AD36" s="154">
        <v>25817.175000000007</v>
      </c>
      <c r="AE36" s="154">
        <v>25658.437000000005</v>
      </c>
      <c r="AF36" s="154">
        <v>28965.704999999987</v>
      </c>
      <c r="AG36" s="154">
        <v>27884.35899999996</v>
      </c>
      <c r="AH36" s="119">
        <v>26074.628000000015</v>
      </c>
      <c r="AI36" s="52">
        <f t="shared" si="23"/>
        <v>-6.4901294664867423E-2</v>
      </c>
      <c r="AK36" s="125">
        <f t="shared" si="17"/>
        <v>2.596858038930463</v>
      </c>
      <c r="AL36" s="157">
        <f t="shared" si="18"/>
        <v>2.5390380338304137</v>
      </c>
      <c r="AM36" s="157">
        <f t="shared" si="19"/>
        <v>2.4369051446930676</v>
      </c>
      <c r="AN36" s="312">
        <f t="shared" si="20"/>
        <v>3.0047628823362675</v>
      </c>
      <c r="AO36" s="157">
        <f t="shared" si="17"/>
        <v>2.8217482283915563</v>
      </c>
      <c r="AP36" s="157">
        <f t="shared" si="17"/>
        <v>3.0548593316653818</v>
      </c>
      <c r="AQ36" s="157">
        <f t="shared" si="17"/>
        <v>2.4088946240090925</v>
      </c>
      <c r="AR36" s="157">
        <f t="shared" si="17"/>
        <v>2.4788911781300693</v>
      </c>
      <c r="AS36" s="157">
        <f t="shared" si="17"/>
        <v>2.6460630977752024</v>
      </c>
      <c r="AT36" s="157">
        <f t="shared" si="17"/>
        <v>2.7962553403787336</v>
      </c>
      <c r="AU36" s="157">
        <f t="shared" si="17"/>
        <v>2.8847610738564002</v>
      </c>
      <c r="AV36" s="157">
        <f t="shared" si="17"/>
        <v>2.8576564297455391</v>
      </c>
      <c r="AW36" s="157">
        <f t="shared" si="17"/>
        <v>2.6836987129770473</v>
      </c>
      <c r="AX36" s="157">
        <f t="shared" si="17"/>
        <v>2.7439739186098033</v>
      </c>
      <c r="AY36" s="157">
        <f t="shared" si="24"/>
        <v>2.3544768521599568</v>
      </c>
      <c r="AZ36" s="52">
        <f t="shared" si="21"/>
        <v>-0.14194634424483882</v>
      </c>
      <c r="BC36" s="105"/>
    </row>
    <row r="37" spans="1:55" ht="20.100000000000001" customHeight="1" x14ac:dyDescent="0.25">
      <c r="A37" s="121" t="s">
        <v>81</v>
      </c>
      <c r="B37" s="117">
        <v>138558.80000000005</v>
      </c>
      <c r="C37" s="154">
        <v>155834.77000000008</v>
      </c>
      <c r="D37" s="154">
        <v>166910.12999999986</v>
      </c>
      <c r="E37" s="154">
        <v>141021.50999999992</v>
      </c>
      <c r="F37" s="154">
        <v>123949.06000000001</v>
      </c>
      <c r="G37" s="154">
        <v>108934.93999999996</v>
      </c>
      <c r="H37" s="154">
        <v>146959.93000000008</v>
      </c>
      <c r="I37" s="154">
        <v>147602.30999999997</v>
      </c>
      <c r="J37" s="154">
        <v>117229.17</v>
      </c>
      <c r="K37" s="154">
        <v>135705.82999999984</v>
      </c>
      <c r="L37" s="154">
        <v>125178.3499999999</v>
      </c>
      <c r="M37" s="154">
        <v>127375.36999999985</v>
      </c>
      <c r="N37" s="154">
        <v>118928.39999999994</v>
      </c>
      <c r="O37" s="154">
        <v>115776.08999999992</v>
      </c>
      <c r="P37" s="119">
        <v>121696.0199999999</v>
      </c>
      <c r="Q37" s="52">
        <f t="shared" si="22"/>
        <v>5.1132578410619862E-2</v>
      </c>
      <c r="S37" s="109" t="s">
        <v>81</v>
      </c>
      <c r="T37" s="19">
        <v>36869.314999999995</v>
      </c>
      <c r="U37" s="154">
        <v>38144.778000000013</v>
      </c>
      <c r="V37" s="154">
        <v>35747.971000000005</v>
      </c>
      <c r="W37" s="154">
        <v>35405.063999999991</v>
      </c>
      <c r="X37" s="154">
        <v>39468.506000000016</v>
      </c>
      <c r="Y37" s="154">
        <v>36656.012999999941</v>
      </c>
      <c r="Z37" s="154">
        <v>39730.441999999974</v>
      </c>
      <c r="AA37" s="154">
        <v>38905.268000000018</v>
      </c>
      <c r="AB37" s="154">
        <v>37110.972999999998</v>
      </c>
      <c r="AC37" s="154">
        <v>44437.182000000023</v>
      </c>
      <c r="AD37" s="154">
        <v>35516.305999999968</v>
      </c>
      <c r="AE37" s="154">
        <v>38379.319000000003</v>
      </c>
      <c r="AF37" s="154">
        <v>36707.814000000035</v>
      </c>
      <c r="AG37" s="154">
        <v>33975.413999999953</v>
      </c>
      <c r="AH37" s="119">
        <v>35107.347999999991</v>
      </c>
      <c r="AI37" s="52">
        <f t="shared" si="23"/>
        <v>3.331626805195189E-2</v>
      </c>
      <c r="AK37" s="125">
        <f t="shared" si="17"/>
        <v>2.6609147163514684</v>
      </c>
      <c r="AL37" s="157">
        <f t="shared" si="18"/>
        <v>2.4477706740286518</v>
      </c>
      <c r="AM37" s="157">
        <f t="shared" si="19"/>
        <v>2.1417496349682335</v>
      </c>
      <c r="AN37" s="312">
        <f t="shared" si="20"/>
        <v>2.5106144445623939</v>
      </c>
      <c r="AO37" s="157">
        <f t="shared" si="17"/>
        <v>3.1842521435822113</v>
      </c>
      <c r="AP37" s="157">
        <f t="shared" si="17"/>
        <v>3.3649454435831103</v>
      </c>
      <c r="AQ37" s="157">
        <f t="shared" si="17"/>
        <v>2.7034880868546924</v>
      </c>
      <c r="AR37" s="157">
        <f t="shared" si="17"/>
        <v>2.6358170139749189</v>
      </c>
      <c r="AS37" s="157">
        <f t="shared" si="17"/>
        <v>3.1656773651131371</v>
      </c>
      <c r="AT37" s="157">
        <f t="shared" si="17"/>
        <v>3.2745226936823624</v>
      </c>
      <c r="AU37" s="157">
        <f t="shared" si="17"/>
        <v>2.8372562827357921</v>
      </c>
      <c r="AV37" s="157">
        <f t="shared" si="17"/>
        <v>3.0130879305787333</v>
      </c>
      <c r="AW37" s="157">
        <f t="shared" si="17"/>
        <v>3.0865473679962108</v>
      </c>
      <c r="AX37" s="157">
        <f t="shared" si="17"/>
        <v>2.9345794973729014</v>
      </c>
      <c r="AY37" s="157">
        <f t="shared" si="24"/>
        <v>2.8848394548975405</v>
      </c>
      <c r="AZ37" s="52">
        <f t="shared" si="21"/>
        <v>-1.6949631972788353E-2</v>
      </c>
      <c r="BC37" s="105"/>
    </row>
    <row r="38" spans="1:55" ht="20.100000000000001" customHeight="1" x14ac:dyDescent="0.25">
      <c r="A38" s="121" t="s">
        <v>82</v>
      </c>
      <c r="B38" s="117">
        <v>122092.12999999996</v>
      </c>
      <c r="C38" s="154">
        <v>129989.20999999999</v>
      </c>
      <c r="D38" s="154">
        <v>213923.46999999977</v>
      </c>
      <c r="E38" s="154">
        <v>143278.98999999987</v>
      </c>
      <c r="F38" s="154">
        <v>142422.69000000009</v>
      </c>
      <c r="G38" s="154">
        <v>143940.27999999988</v>
      </c>
      <c r="H38" s="154">
        <v>138455.72000000012</v>
      </c>
      <c r="I38" s="154">
        <v>171460.04999999996</v>
      </c>
      <c r="J38" s="154">
        <v>167779.67</v>
      </c>
      <c r="K38" s="154">
        <v>161547.5199999999</v>
      </c>
      <c r="L38" s="154">
        <v>125255.67999999998</v>
      </c>
      <c r="M38" s="154">
        <v>127232.09000000001</v>
      </c>
      <c r="N38" s="154">
        <v>129569.24000000009</v>
      </c>
      <c r="O38" s="154">
        <v>126334.52999999991</v>
      </c>
      <c r="P38" s="119">
        <v>149923.1999999999</v>
      </c>
      <c r="Q38" s="52">
        <f t="shared" si="22"/>
        <v>0.18671593585696641</v>
      </c>
      <c r="S38" s="109" t="s">
        <v>82</v>
      </c>
      <c r="T38" s="19">
        <v>39727.941999999974</v>
      </c>
      <c r="U38" s="154">
        <v>40734.826999999983</v>
      </c>
      <c r="V38" s="154">
        <v>48266.111999999994</v>
      </c>
      <c r="W38" s="154">
        <v>48573.176999999916</v>
      </c>
      <c r="X38" s="154">
        <v>47199.009999999987</v>
      </c>
      <c r="Y38" s="154">
        <v>49361.275999999947</v>
      </c>
      <c r="Z38" s="154">
        <v>45412.628000000033</v>
      </c>
      <c r="AA38" s="154">
        <v>51801.627999999968</v>
      </c>
      <c r="AB38" s="154">
        <v>54582.834000000003</v>
      </c>
      <c r="AC38" s="154">
        <v>54939.106999999975</v>
      </c>
      <c r="AD38" s="154">
        <v>39610.614999999998</v>
      </c>
      <c r="AE38" s="154">
        <v>40227.44400000004</v>
      </c>
      <c r="AF38" s="154">
        <v>41068.909999999989</v>
      </c>
      <c r="AG38" s="154">
        <v>40260.318999999967</v>
      </c>
      <c r="AH38" s="119">
        <v>44761.936000000045</v>
      </c>
      <c r="AI38" s="52">
        <f t="shared" si="23"/>
        <v>0.11181275041561599</v>
      </c>
      <c r="AK38" s="125">
        <f t="shared" si="17"/>
        <v>3.2539314368583776</v>
      </c>
      <c r="AL38" s="157">
        <f t="shared" si="18"/>
        <v>3.1337083285605001</v>
      </c>
      <c r="AM38" s="157">
        <f t="shared" si="19"/>
        <v>2.2562326611474677</v>
      </c>
      <c r="AN38" s="312">
        <f t="shared" si="20"/>
        <v>3.3901116276712977</v>
      </c>
      <c r="AO38" s="157">
        <f t="shared" si="17"/>
        <v>3.3140091652530894</v>
      </c>
      <c r="AP38" s="157">
        <f t="shared" si="17"/>
        <v>3.4292885910740196</v>
      </c>
      <c r="AQ38" s="157">
        <f t="shared" si="17"/>
        <v>3.2799387414257781</v>
      </c>
      <c r="AR38" s="157">
        <f t="shared" si="17"/>
        <v>3.0212068642228891</v>
      </c>
      <c r="AS38" s="157">
        <f t="shared" si="17"/>
        <v>3.2532448061198354</v>
      </c>
      <c r="AT38" s="157">
        <f t="shared" si="17"/>
        <v>3.4008016340950329</v>
      </c>
      <c r="AU38" s="157">
        <f t="shared" si="17"/>
        <v>3.1623807399392989</v>
      </c>
      <c r="AV38" s="157">
        <f t="shared" si="17"/>
        <v>3.1617372629813776</v>
      </c>
      <c r="AW38" s="157">
        <f t="shared" si="17"/>
        <v>3.1696496791985473</v>
      </c>
      <c r="AX38" s="157">
        <f t="shared" si="17"/>
        <v>3.1868024521878535</v>
      </c>
      <c r="AY38" s="157">
        <f t="shared" si="24"/>
        <v>2.9856577234210633</v>
      </c>
      <c r="AZ38" s="52">
        <f t="shared" si="21"/>
        <v>-6.3118041292047206E-2</v>
      </c>
      <c r="BC38" s="105"/>
    </row>
    <row r="39" spans="1:55" ht="20.100000000000001" customHeight="1" x14ac:dyDescent="0.25">
      <c r="A39" s="121" t="s">
        <v>83</v>
      </c>
      <c r="B39" s="117">
        <v>155283.11000000002</v>
      </c>
      <c r="C39" s="154">
        <v>190846.28999999995</v>
      </c>
      <c r="D39" s="154">
        <v>164476.10999999999</v>
      </c>
      <c r="E39" s="154">
        <v>155784.03000000006</v>
      </c>
      <c r="F39" s="154">
        <v>141171.96999999974</v>
      </c>
      <c r="G39" s="154">
        <v>154005.31000000008</v>
      </c>
      <c r="H39" s="154">
        <v>193124.43999999997</v>
      </c>
      <c r="I39" s="154">
        <v>201827.3900000001</v>
      </c>
      <c r="J39" s="154">
        <v>161829.70000000001</v>
      </c>
      <c r="K39" s="154">
        <v>150815.30999999974</v>
      </c>
      <c r="L39" s="154">
        <v>141955.05999999985</v>
      </c>
      <c r="M39" s="154">
        <v>153861.86999999994</v>
      </c>
      <c r="N39" s="154">
        <v>147150.81999999998</v>
      </c>
      <c r="O39" s="154">
        <v>145513.08999999985</v>
      </c>
      <c r="P39" s="119">
        <v>135607.41</v>
      </c>
      <c r="Q39" s="52">
        <f t="shared" si="22"/>
        <v>-6.8074150579854067E-2</v>
      </c>
      <c r="S39" s="109" t="s">
        <v>83</v>
      </c>
      <c r="T39" s="19">
        <v>50334.872000000032</v>
      </c>
      <c r="U39" s="154">
        <v>48986.57900000002</v>
      </c>
      <c r="V39" s="154">
        <v>51362.042000000016</v>
      </c>
      <c r="W39" s="154">
        <v>51289.855999999963</v>
      </c>
      <c r="X39" s="154">
        <v>48284.936000000031</v>
      </c>
      <c r="Y39" s="154">
        <v>53105.856999999989</v>
      </c>
      <c r="Z39" s="154">
        <v>59549.020999999986</v>
      </c>
      <c r="AA39" s="154">
        <v>59908.970000000067</v>
      </c>
      <c r="AB39" s="154">
        <v>53697.078000000001</v>
      </c>
      <c r="AC39" s="154">
        <v>48381.740000000013</v>
      </c>
      <c r="AD39" s="154">
        <v>43825.39899999999</v>
      </c>
      <c r="AE39" s="154">
        <v>46964.612000000016</v>
      </c>
      <c r="AF39" s="154">
        <v>46669.291999999994</v>
      </c>
      <c r="AG39" s="154">
        <v>47917.589999999953</v>
      </c>
      <c r="AH39" s="119">
        <v>40742.89999999998</v>
      </c>
      <c r="AI39" s="52">
        <f t="shared" si="23"/>
        <v>-0.14972977564188808</v>
      </c>
      <c r="AK39" s="125">
        <f t="shared" si="17"/>
        <v>3.2414904621629503</v>
      </c>
      <c r="AL39" s="157">
        <f t="shared" si="18"/>
        <v>2.5668080317411479</v>
      </c>
      <c r="AM39" s="157">
        <f t="shared" si="19"/>
        <v>3.1227660965473962</v>
      </c>
      <c r="AN39" s="312">
        <f t="shared" si="20"/>
        <v>3.2923693141074821</v>
      </c>
      <c r="AO39" s="157">
        <f t="shared" ref="AM39:AX41" si="25">IF(X39="","",(X39/F39)*10)</f>
        <v>3.4202920027254784</v>
      </c>
      <c r="AP39" s="157">
        <f t="shared" si="25"/>
        <v>3.4483133730908344</v>
      </c>
      <c r="AQ39" s="157">
        <f t="shared" si="25"/>
        <v>3.0834533940913951</v>
      </c>
      <c r="AR39" s="157">
        <f t="shared" si="25"/>
        <v>2.9683270442133765</v>
      </c>
      <c r="AS39" s="157">
        <f t="shared" si="25"/>
        <v>3.3181225695901304</v>
      </c>
      <c r="AT39" s="157">
        <f t="shared" si="25"/>
        <v>3.2080125021789963</v>
      </c>
      <c r="AU39" s="157">
        <f t="shared" si="25"/>
        <v>3.0872727608300847</v>
      </c>
      <c r="AV39" s="157">
        <f t="shared" si="25"/>
        <v>3.0523879633076105</v>
      </c>
      <c r="AW39" s="157">
        <f t="shared" si="25"/>
        <v>3.1715278243097793</v>
      </c>
      <c r="AX39" s="157">
        <f t="shared" si="25"/>
        <v>3.2930088970002629</v>
      </c>
      <c r="AY39" s="157">
        <f t="shared" si="24"/>
        <v>3.0044744605032996</v>
      </c>
      <c r="AZ39" s="52">
        <f t="shared" si="21"/>
        <v>-8.7620302744945866E-2</v>
      </c>
      <c r="BC39" s="105"/>
    </row>
    <row r="40" spans="1:55" ht="20.100000000000001" customHeight="1" thickBot="1" x14ac:dyDescent="0.3">
      <c r="A40" s="121" t="s">
        <v>84</v>
      </c>
      <c r="B40" s="117">
        <v>149645.83999999991</v>
      </c>
      <c r="C40" s="154">
        <v>159202.30000000008</v>
      </c>
      <c r="D40" s="154">
        <v>203434.65000000014</v>
      </c>
      <c r="E40" s="154">
        <v>108594.94999999985</v>
      </c>
      <c r="F40" s="154">
        <v>106301.55</v>
      </c>
      <c r="G40" s="154">
        <v>116548.94000000003</v>
      </c>
      <c r="H40" s="154">
        <v>113772.80000000005</v>
      </c>
      <c r="I40" s="154">
        <v>147624.20999999967</v>
      </c>
      <c r="J40" s="154">
        <v>117569.23</v>
      </c>
      <c r="K40" s="154">
        <v>123931.32000000007</v>
      </c>
      <c r="L40" s="154">
        <v>108069.5199999999</v>
      </c>
      <c r="M40" s="154">
        <v>116171.73000000004</v>
      </c>
      <c r="N40" s="154">
        <v>109122.84000000007</v>
      </c>
      <c r="O40" s="154">
        <v>91498.370000000083</v>
      </c>
      <c r="P40" s="119"/>
      <c r="Q40" s="52" t="str">
        <f t="shared" si="22"/>
        <v/>
      </c>
      <c r="S40" s="110" t="s">
        <v>84</v>
      </c>
      <c r="T40" s="19">
        <v>35379.044000000002</v>
      </c>
      <c r="U40" s="154">
        <v>37144.067999999992</v>
      </c>
      <c r="V40" s="154">
        <v>37986.12000000001</v>
      </c>
      <c r="W40" s="154">
        <v>33420.183999999987</v>
      </c>
      <c r="X40" s="154">
        <v>33733.983000000022</v>
      </c>
      <c r="Y40" s="154">
        <v>36039.897999999965</v>
      </c>
      <c r="Z40" s="154">
        <v>34055.992000000013</v>
      </c>
      <c r="AA40" s="154">
        <v>36034.477999999988</v>
      </c>
      <c r="AB40" s="154">
        <v>35921.741999999998</v>
      </c>
      <c r="AC40" s="154">
        <v>37043.72399999998</v>
      </c>
      <c r="AD40" s="154">
        <v>32897.341999999997</v>
      </c>
      <c r="AE40" s="154">
        <v>33474.04300000002</v>
      </c>
      <c r="AF40" s="154">
        <v>32438.861000000004</v>
      </c>
      <c r="AG40" s="154">
        <v>26829.104000000014</v>
      </c>
      <c r="AH40" s="119"/>
      <c r="AI40" s="52" t="str">
        <f t="shared" si="23"/>
        <v/>
      </c>
      <c r="AK40" s="125">
        <f t="shared" si="17"/>
        <v>2.3641849315690981</v>
      </c>
      <c r="AL40" s="158">
        <f t="shared" si="18"/>
        <v>2.3331363931299971</v>
      </c>
      <c r="AM40" s="158">
        <f t="shared" si="19"/>
        <v>1.8672394304510065</v>
      </c>
      <c r="AN40" s="312">
        <f t="shared" si="20"/>
        <v>3.0775081161693092</v>
      </c>
      <c r="AO40" s="157">
        <f t="shared" si="25"/>
        <v>3.1734234355002373</v>
      </c>
      <c r="AP40" s="157">
        <f t="shared" si="25"/>
        <v>3.0922544640903604</v>
      </c>
      <c r="AQ40" s="157">
        <f t="shared" si="25"/>
        <v>2.9933333802103839</v>
      </c>
      <c r="AR40" s="157">
        <f t="shared" si="25"/>
        <v>2.4409599211403106</v>
      </c>
      <c r="AS40" s="157">
        <f t="shared" si="25"/>
        <v>3.0553693343062638</v>
      </c>
      <c r="AT40" s="157">
        <f t="shared" si="25"/>
        <v>2.9890526462560034</v>
      </c>
      <c r="AU40" s="157">
        <f t="shared" si="25"/>
        <v>3.0440906927318663</v>
      </c>
      <c r="AV40" s="157">
        <f t="shared" si="25"/>
        <v>2.8814276072156284</v>
      </c>
      <c r="AW40" s="157">
        <f t="shared" si="25"/>
        <v>2.9726921513406346</v>
      </c>
      <c r="AX40" s="157">
        <f t="shared" si="25"/>
        <v>2.9321947483873201</v>
      </c>
      <c r="AY40" s="157" t="str">
        <f t="shared" si="24"/>
        <v/>
      </c>
      <c r="AZ40" s="52" t="str">
        <f t="shared" si="21"/>
        <v/>
      </c>
      <c r="BC40" s="105"/>
    </row>
    <row r="41" spans="1:55" ht="20.100000000000001" customHeight="1" thickBot="1" x14ac:dyDescent="0.3">
      <c r="A41" s="35" t="str">
        <f>A19</f>
        <v>jan-nov</v>
      </c>
      <c r="B41" s="167">
        <f>SUM(B29:B39)</f>
        <v>1347313.5</v>
      </c>
      <c r="C41" s="168">
        <f t="shared" ref="C41:P41" si="26">SUM(C29:C39)</f>
        <v>1522630.31</v>
      </c>
      <c r="D41" s="168">
        <f t="shared" si="26"/>
        <v>1663236.8999999994</v>
      </c>
      <c r="E41" s="168">
        <f t="shared" si="26"/>
        <v>1529456.7699999998</v>
      </c>
      <c r="F41" s="168">
        <f t="shared" si="26"/>
        <v>1278189.1899999997</v>
      </c>
      <c r="G41" s="168">
        <f t="shared" si="26"/>
        <v>1285973.0799999996</v>
      </c>
      <c r="H41" s="168">
        <f t="shared" si="26"/>
        <v>1533012.6400000001</v>
      </c>
      <c r="I41" s="168">
        <f t="shared" si="26"/>
        <v>1531005.3800000001</v>
      </c>
      <c r="J41" s="168">
        <f t="shared" si="26"/>
        <v>1563939.63</v>
      </c>
      <c r="K41" s="168">
        <f t="shared" si="26"/>
        <v>1444038.4599999993</v>
      </c>
      <c r="L41" s="168">
        <f t="shared" si="26"/>
        <v>1303677.7399999995</v>
      </c>
      <c r="M41" s="168">
        <f t="shared" si="26"/>
        <v>1392555.6499999997</v>
      </c>
      <c r="N41" s="168">
        <f t="shared" si="26"/>
        <v>1359484.8199999996</v>
      </c>
      <c r="O41" s="168">
        <f t="shared" si="26"/>
        <v>1321253.6699999995</v>
      </c>
      <c r="P41" s="169">
        <f t="shared" si="26"/>
        <v>1490252.7999999993</v>
      </c>
      <c r="Q41" s="61">
        <f t="shared" si="22"/>
        <v>0.12790816316143133</v>
      </c>
      <c r="S41" s="109"/>
      <c r="T41" s="167">
        <f>SUM(T29:T39)</f>
        <v>350777.60799999995</v>
      </c>
      <c r="U41" s="168">
        <f t="shared" ref="U41:AH41" si="27">SUM(U29:U39)</f>
        <v>353843.50400000007</v>
      </c>
      <c r="V41" s="168">
        <f t="shared" si="27"/>
        <v>368076.97400000005</v>
      </c>
      <c r="W41" s="168">
        <f t="shared" si="27"/>
        <v>374177.86999999982</v>
      </c>
      <c r="X41" s="168">
        <f t="shared" si="27"/>
        <v>373219.1860000001</v>
      </c>
      <c r="Y41" s="168">
        <f t="shared" si="27"/>
        <v>385847.49299999978</v>
      </c>
      <c r="Z41" s="168">
        <f t="shared" si="27"/>
        <v>397208.80899999995</v>
      </c>
      <c r="AA41" s="168">
        <f t="shared" si="27"/>
        <v>406329.97399999999</v>
      </c>
      <c r="AB41" s="168">
        <f t="shared" si="27"/>
        <v>418280.353</v>
      </c>
      <c r="AC41" s="168">
        <f t="shared" si="27"/>
        <v>417886.22799999994</v>
      </c>
      <c r="AD41" s="168">
        <f t="shared" si="27"/>
        <v>361056.79999999993</v>
      </c>
      <c r="AE41" s="168">
        <f t="shared" si="27"/>
        <v>396171.84700000013</v>
      </c>
      <c r="AF41" s="168">
        <f t="shared" si="27"/>
        <v>385727.62900000002</v>
      </c>
      <c r="AG41" s="168">
        <f t="shared" si="27"/>
        <v>377582.54199999996</v>
      </c>
      <c r="AH41" s="169">
        <f t="shared" si="27"/>
        <v>387107.9200000001</v>
      </c>
      <c r="AI41" s="57">
        <f t="shared" si="23"/>
        <v>2.5227273352061239E-2</v>
      </c>
      <c r="AK41" s="199">
        <f t="shared" si="17"/>
        <v>2.6035336838827785</v>
      </c>
      <c r="AL41" s="173">
        <f t="shared" si="17"/>
        <v>2.3238963632610208</v>
      </c>
      <c r="AM41" s="173">
        <f t="shared" si="25"/>
        <v>2.2130159209430729</v>
      </c>
      <c r="AN41" s="173">
        <f t="shared" si="25"/>
        <v>2.4464756202295268</v>
      </c>
      <c r="AO41" s="173">
        <f t="shared" si="25"/>
        <v>2.919905667485736</v>
      </c>
      <c r="AP41" s="173">
        <f t="shared" si="25"/>
        <v>3.0004321163550323</v>
      </c>
      <c r="AQ41" s="173">
        <f t="shared" si="25"/>
        <v>2.5910341417667624</v>
      </c>
      <c r="AR41" s="173">
        <f t="shared" si="25"/>
        <v>2.6540074862441045</v>
      </c>
      <c r="AS41" s="173">
        <f t="shared" si="25"/>
        <v>2.6745300456386545</v>
      </c>
      <c r="AT41" s="173">
        <f t="shared" si="25"/>
        <v>2.8938718709749613</v>
      </c>
      <c r="AU41" s="173">
        <f t="shared" si="25"/>
        <v>2.7695249287603856</v>
      </c>
      <c r="AV41" s="173">
        <f t="shared" si="25"/>
        <v>2.8449264989876721</v>
      </c>
      <c r="AW41" s="173">
        <f t="shared" si="25"/>
        <v>2.8373073632407317</v>
      </c>
      <c r="AX41" s="173">
        <f t="shared" si="25"/>
        <v>2.8577596458066989</v>
      </c>
      <c r="AY41" s="305">
        <f>IF(AH41="","",(AH41/P41)*10)</f>
        <v>2.5975990113892107</v>
      </c>
      <c r="AZ41" s="61">
        <f t="shared" si="21"/>
        <v>-9.1036569432713488E-2</v>
      </c>
      <c r="BC41" s="105"/>
    </row>
    <row r="42" spans="1:55" ht="20.100000000000001" customHeight="1" x14ac:dyDescent="0.25">
      <c r="A42" s="121" t="s">
        <v>85</v>
      </c>
      <c r="B42" s="117">
        <f>SUM(B29:B31)</f>
        <v>337442.86</v>
      </c>
      <c r="C42" s="154">
        <f>SUM(C29:C31)</f>
        <v>332800.42999999988</v>
      </c>
      <c r="D42" s="154">
        <f>SUM(D29:D31)</f>
        <v>434832.52999999991</v>
      </c>
      <c r="E42" s="154">
        <f t="shared" ref="E42:O42" si="28">SUM(E29:E31)</f>
        <v>397992.19999999995</v>
      </c>
      <c r="F42" s="154">
        <f t="shared" si="28"/>
        <v>320914.02999999997</v>
      </c>
      <c r="G42" s="154">
        <f t="shared" si="28"/>
        <v>319240.09999999998</v>
      </c>
      <c r="H42" s="154">
        <f t="shared" si="28"/>
        <v>375788.15999999986</v>
      </c>
      <c r="I42" s="154">
        <f t="shared" si="28"/>
        <v>329821.17</v>
      </c>
      <c r="J42" s="154">
        <f t="shared" si="28"/>
        <v>409296.98</v>
      </c>
      <c r="K42" s="154">
        <f t="shared" si="28"/>
        <v>362582.60999999987</v>
      </c>
      <c r="L42" s="154">
        <f t="shared" si="28"/>
        <v>323969.94999999995</v>
      </c>
      <c r="M42" s="154">
        <f t="shared" si="28"/>
        <v>371518.00999999989</v>
      </c>
      <c r="N42" s="154">
        <f t="shared" si="28"/>
        <v>343792.48999999987</v>
      </c>
      <c r="O42" s="154">
        <f t="shared" si="28"/>
        <v>334600.13999999978</v>
      </c>
      <c r="P42" s="154">
        <f>IF(P31="","",SUM(P29:P31))</f>
        <v>375379.26</v>
      </c>
      <c r="Q42" s="61">
        <f t="shared" si="22"/>
        <v>0.12187418690261234</v>
      </c>
      <c r="S42" s="108" t="s">
        <v>85</v>
      </c>
      <c r="T42" s="19">
        <f>SUM(T29:T31)</f>
        <v>82216.569999999963</v>
      </c>
      <c r="U42" s="154">
        <f>SUM(U29:U31)</f>
        <v>78766.856</v>
      </c>
      <c r="V42" s="154">
        <f>SUM(V29:V31)</f>
        <v>86315.356999999989</v>
      </c>
      <c r="W42" s="154">
        <f t="shared" ref="W42:AG42" si="29">SUM(W29:W31)</f>
        <v>84446.709999999992</v>
      </c>
      <c r="X42" s="154">
        <f t="shared" si="29"/>
        <v>88812.746000000028</v>
      </c>
      <c r="Y42" s="154">
        <f t="shared" si="29"/>
        <v>88470.203999999969</v>
      </c>
      <c r="Z42" s="154">
        <f t="shared" si="29"/>
        <v>91011.791000000027</v>
      </c>
      <c r="AA42" s="154">
        <f t="shared" si="29"/>
        <v>89366.013999999952</v>
      </c>
      <c r="AB42" s="154">
        <f t="shared" si="29"/>
        <v>99643.168000000005</v>
      </c>
      <c r="AC42" s="154">
        <f t="shared" si="29"/>
        <v>99340.117999999988</v>
      </c>
      <c r="AD42" s="154">
        <f t="shared" si="29"/>
        <v>86053.720000000016</v>
      </c>
      <c r="AE42" s="154">
        <f t="shared" si="29"/>
        <v>101509.05600000001</v>
      </c>
      <c r="AF42" s="154">
        <f t="shared" si="29"/>
        <v>96896.077000000019</v>
      </c>
      <c r="AG42" s="154">
        <f t="shared" si="29"/>
        <v>93756.757000000027</v>
      </c>
      <c r="AH42" s="154">
        <f>IF(AH31="","",SUM(AH29:AH31))</f>
        <v>98046.747000000047</v>
      </c>
      <c r="AI42" s="52">
        <f t="shared" si="23"/>
        <v>4.575659544196925E-2</v>
      </c>
      <c r="AK42" s="197">
        <f t="shared" si="17"/>
        <v>2.4364590200545351</v>
      </c>
      <c r="AL42" s="156">
        <f t="shared" si="17"/>
        <v>2.3667894900255999</v>
      </c>
      <c r="AM42" s="156">
        <f t="shared" si="17"/>
        <v>1.9850252923809542</v>
      </c>
      <c r="AN42" s="156">
        <f t="shared" si="17"/>
        <v>2.1218182165379122</v>
      </c>
      <c r="AO42" s="156">
        <f t="shared" si="17"/>
        <v>2.7674934000236773</v>
      </c>
      <c r="AP42" s="156">
        <f t="shared" si="17"/>
        <v>2.7712747865947911</v>
      </c>
      <c r="AQ42" s="156">
        <f t="shared" si="17"/>
        <v>2.4218908599994227</v>
      </c>
      <c r="AR42" s="156">
        <f t="shared" si="17"/>
        <v>2.7095293488892769</v>
      </c>
      <c r="AS42" s="156">
        <f t="shared" si="17"/>
        <v>2.4344955587016552</v>
      </c>
      <c r="AT42" s="156">
        <f t="shared" si="17"/>
        <v>2.7397926778672597</v>
      </c>
      <c r="AU42" s="156">
        <f t="shared" si="17"/>
        <v>2.6562253690504329</v>
      </c>
      <c r="AV42" s="156">
        <f t="shared" si="17"/>
        <v>2.7322782009948869</v>
      </c>
      <c r="AW42" s="156">
        <f t="shared" si="17"/>
        <v>2.81844658677681</v>
      </c>
      <c r="AX42" s="156">
        <f t="shared" si="17"/>
        <v>2.8020537289673602</v>
      </c>
      <c r="AY42" s="303">
        <f>IF(AH42="","",(AH42/P42)*10)</f>
        <v>2.6119383100707285</v>
      </c>
      <c r="AZ42" s="61">
        <f t="shared" si="21"/>
        <v>-6.7848598665770338E-2</v>
      </c>
      <c r="BC42" s="105"/>
    </row>
    <row r="43" spans="1:55" ht="20.100000000000001" customHeight="1" x14ac:dyDescent="0.25">
      <c r="A43" s="121" t="s">
        <v>86</v>
      </c>
      <c r="B43" s="117">
        <f>SUM(B32:B34)</f>
        <v>382397.61999999994</v>
      </c>
      <c r="C43" s="154">
        <f>SUM(C32:C34)</f>
        <v>466419.70999999996</v>
      </c>
      <c r="D43" s="154">
        <f>SUM(D32:D34)</f>
        <v>416251.13000000024</v>
      </c>
      <c r="E43" s="154">
        <f t="shared" ref="E43:O43" si="30">SUM(E32:E34)</f>
        <v>452362.07000000007</v>
      </c>
      <c r="F43" s="154">
        <f t="shared" si="30"/>
        <v>346745.78999999992</v>
      </c>
      <c r="G43" s="154">
        <f t="shared" si="30"/>
        <v>356512.32999999996</v>
      </c>
      <c r="H43" s="154">
        <f t="shared" si="30"/>
        <v>427716.65999999992</v>
      </c>
      <c r="I43" s="154">
        <f t="shared" si="30"/>
        <v>426590.23</v>
      </c>
      <c r="J43" s="154">
        <f t="shared" si="30"/>
        <v>454858.03</v>
      </c>
      <c r="K43" s="154">
        <f t="shared" si="30"/>
        <v>390784.71999999991</v>
      </c>
      <c r="L43" s="154">
        <f t="shared" si="30"/>
        <v>348578.50999999989</v>
      </c>
      <c r="M43" s="154">
        <f t="shared" si="30"/>
        <v>402799.82999999984</v>
      </c>
      <c r="N43" s="154">
        <f t="shared" si="30"/>
        <v>382135.83999999973</v>
      </c>
      <c r="O43" s="154">
        <f t="shared" si="30"/>
        <v>373424.62</v>
      </c>
      <c r="P43" s="154">
        <f>IF(P34="","",SUM(P32:P34))</f>
        <v>453440.48999999987</v>
      </c>
      <c r="Q43" s="52">
        <f t="shared" si="22"/>
        <v>0.21427582894775357</v>
      </c>
      <c r="S43" s="109" t="s">
        <v>86</v>
      </c>
      <c r="T43" s="19">
        <f>SUM(T32:T34)</f>
        <v>86998.260999999969</v>
      </c>
      <c r="U43" s="154">
        <f>SUM(U32:U34)</f>
        <v>91054.148000000016</v>
      </c>
      <c r="V43" s="154">
        <f>SUM(V32:V34)</f>
        <v>86989.97</v>
      </c>
      <c r="W43" s="154">
        <f t="shared" ref="W43:AG43" si="31">SUM(W32:W34)</f>
        <v>94857.412999999986</v>
      </c>
      <c r="X43" s="154">
        <f t="shared" si="31"/>
        <v>91989.164000000033</v>
      </c>
      <c r="Y43" s="154">
        <f t="shared" si="31"/>
        <v>97881.056000000011</v>
      </c>
      <c r="Z43" s="154">
        <f t="shared" si="31"/>
        <v>97771.116999999969</v>
      </c>
      <c r="AA43" s="154">
        <f t="shared" si="31"/>
        <v>103996.73799999995</v>
      </c>
      <c r="AB43" s="154">
        <f t="shared" si="31"/>
        <v>107258.03199999998</v>
      </c>
      <c r="AC43" s="154">
        <f t="shared" si="31"/>
        <v>100592.079</v>
      </c>
      <c r="AD43" s="154">
        <f t="shared" si="31"/>
        <v>90380.885999999999</v>
      </c>
      <c r="AE43" s="154">
        <f t="shared" si="31"/>
        <v>108425.69100000005</v>
      </c>
      <c r="AF43" s="154">
        <f t="shared" si="31"/>
        <v>101593.97399999999</v>
      </c>
      <c r="AG43" s="154">
        <f t="shared" si="31"/>
        <v>100442.45000000003</v>
      </c>
      <c r="AH43" s="154">
        <f>IF(AH34="","",SUM(AH32:AH34))</f>
        <v>107456.50200000001</v>
      </c>
      <c r="AI43" s="52">
        <f t="shared" si="23"/>
        <v>6.9831550305672355E-2</v>
      </c>
      <c r="AK43" s="198">
        <f t="shared" si="17"/>
        <v>2.2750732862824821</v>
      </c>
      <c r="AL43" s="157">
        <f t="shared" si="17"/>
        <v>1.9521934010893327</v>
      </c>
      <c r="AM43" s="157">
        <f t="shared" si="17"/>
        <v>2.0898434558003469</v>
      </c>
      <c r="AN43" s="157">
        <f t="shared" si="17"/>
        <v>2.0969356029341712</v>
      </c>
      <c r="AO43" s="157">
        <f t="shared" si="17"/>
        <v>2.6529280715996597</v>
      </c>
      <c r="AP43" s="157">
        <f t="shared" si="17"/>
        <v>2.7455167118623924</v>
      </c>
      <c r="AQ43" s="157">
        <f t="shared" si="17"/>
        <v>2.2858851698692302</v>
      </c>
      <c r="AR43" s="157">
        <f t="shared" si="17"/>
        <v>2.4378602857360319</v>
      </c>
      <c r="AS43" s="157">
        <f t="shared" si="17"/>
        <v>2.3580551496474618</v>
      </c>
      <c r="AT43" s="157">
        <f t="shared" si="17"/>
        <v>2.5741047142273121</v>
      </c>
      <c r="AU43" s="157">
        <f t="shared" si="17"/>
        <v>2.5928415954270969</v>
      </c>
      <c r="AV43" s="157">
        <f t="shared" si="17"/>
        <v>2.6918008133220934</v>
      </c>
      <c r="AW43" s="157">
        <f t="shared" si="17"/>
        <v>2.6585827176011563</v>
      </c>
      <c r="AX43" s="157">
        <f t="shared" si="17"/>
        <v>2.6897650722654554</v>
      </c>
      <c r="AY43" s="303">
        <f t="shared" ref="AY43:AY45" si="32">IF(AH43="","",(AH43/P43)*10)</f>
        <v>2.3698038523202909</v>
      </c>
      <c r="AZ43" s="52">
        <f>IF(AY43="","",(AY43-AX43)/AX43)</f>
        <v>-0.11895508022032461</v>
      </c>
      <c r="BC43" s="105"/>
    </row>
    <row r="44" spans="1:55" ht="20.100000000000001" customHeight="1" x14ac:dyDescent="0.25">
      <c r="A44" s="121" t="s">
        <v>87</v>
      </c>
      <c r="B44" s="117">
        <f>SUM(B35:B37)</f>
        <v>350097.77999999997</v>
      </c>
      <c r="C44" s="154">
        <f>SUM(C35:C37)</f>
        <v>402574.6700000001</v>
      </c>
      <c r="D44" s="154">
        <f>SUM(D35:D37)</f>
        <v>433753.65999999992</v>
      </c>
      <c r="E44" s="154">
        <f t="shared" ref="E44:O44" si="33">SUM(E35:E37)</f>
        <v>380039.47999999986</v>
      </c>
      <c r="F44" s="154">
        <f t="shared" si="33"/>
        <v>326934.71000000002</v>
      </c>
      <c r="G44" s="154">
        <f t="shared" si="33"/>
        <v>312275.05999999988</v>
      </c>
      <c r="H44" s="154">
        <f t="shared" si="33"/>
        <v>397927.66000000009</v>
      </c>
      <c r="I44" s="154">
        <f t="shared" si="33"/>
        <v>401306.53999999992</v>
      </c>
      <c r="J44" s="154">
        <f t="shared" si="33"/>
        <v>370175.25</v>
      </c>
      <c r="K44" s="154">
        <f t="shared" si="33"/>
        <v>378308.29999999981</v>
      </c>
      <c r="L44" s="154">
        <f t="shared" si="33"/>
        <v>363918.54</v>
      </c>
      <c r="M44" s="154">
        <f t="shared" si="33"/>
        <v>337143.84999999986</v>
      </c>
      <c r="N44" s="154">
        <f t="shared" si="33"/>
        <v>356836.42999999993</v>
      </c>
      <c r="O44" s="154">
        <f t="shared" si="33"/>
        <v>341381.2899999998</v>
      </c>
      <c r="P44" s="154">
        <f>IF(P35="","",SUM(P35:P37))</f>
        <v>375902.43999999948</v>
      </c>
      <c r="Q44" s="52">
        <f t="shared" si="22"/>
        <v>0.10112197420075275</v>
      </c>
      <c r="S44" s="109" t="s">
        <v>87</v>
      </c>
      <c r="T44" s="19">
        <f>SUM(T35:T37)</f>
        <v>91499.962999999989</v>
      </c>
      <c r="U44" s="154">
        <f>SUM(U35:U37)</f>
        <v>94301.094000000012</v>
      </c>
      <c r="V44" s="154">
        <f>SUM(V35:V37)</f>
        <v>95143.493000000002</v>
      </c>
      <c r="W44" s="154">
        <f t="shared" ref="W44:AH44" si="34">SUM(W35:W37)</f>
        <v>95010.713999999993</v>
      </c>
      <c r="X44" s="154">
        <f t="shared" si="34"/>
        <v>96933.330000000016</v>
      </c>
      <c r="Y44" s="154">
        <f t="shared" si="34"/>
        <v>97029.099999999919</v>
      </c>
      <c r="Z44" s="154">
        <f t="shared" si="34"/>
        <v>103464.25199999993</v>
      </c>
      <c r="AA44" s="154">
        <f t="shared" si="34"/>
        <v>101256.62400000007</v>
      </c>
      <c r="AB44" s="154">
        <f t="shared" si="34"/>
        <v>103099.24100000001</v>
      </c>
      <c r="AC44" s="154">
        <f t="shared" si="34"/>
        <v>114633.18400000001</v>
      </c>
      <c r="AD44" s="154">
        <f t="shared" si="34"/>
        <v>101186.17999999993</v>
      </c>
      <c r="AE44" s="154">
        <f t="shared" si="34"/>
        <v>99045.043999999994</v>
      </c>
      <c r="AF44" s="154">
        <f t="shared" si="34"/>
        <v>99499.376000000018</v>
      </c>
      <c r="AG44" s="154">
        <f t="shared" si="34"/>
        <v>95205.425999999949</v>
      </c>
      <c r="AH44" s="154">
        <f t="shared" si="34"/>
        <v>96099.834999999992</v>
      </c>
      <c r="AI44" s="52">
        <f t="shared" si="23"/>
        <v>9.3945170730084619E-3</v>
      </c>
      <c r="AK44" s="198">
        <f t="shared" si="17"/>
        <v>2.613554504687233</v>
      </c>
      <c r="AL44" s="157">
        <f t="shared" si="17"/>
        <v>2.3424497621770386</v>
      </c>
      <c r="AM44" s="157">
        <f t="shared" si="17"/>
        <v>2.1934914163029777</v>
      </c>
      <c r="AN44" s="157">
        <f t="shared" si="17"/>
        <v>2.5000222082189993</v>
      </c>
      <c r="AO44" s="157">
        <f t="shared" si="17"/>
        <v>2.9649140037776966</v>
      </c>
      <c r="AP44" s="157">
        <f t="shared" si="17"/>
        <v>3.1071677642140223</v>
      </c>
      <c r="AQ44" s="157">
        <f t="shared" si="17"/>
        <v>2.6000769084511473</v>
      </c>
      <c r="AR44" s="157">
        <f t="shared" si="17"/>
        <v>2.5231740305054604</v>
      </c>
      <c r="AS44" s="157">
        <f t="shared" si="17"/>
        <v>2.7851467919586739</v>
      </c>
      <c r="AT44" s="157">
        <f t="shared" si="17"/>
        <v>3.0301524973150222</v>
      </c>
      <c r="AU44" s="157">
        <f t="shared" si="17"/>
        <v>2.780462352921067</v>
      </c>
      <c r="AV44" s="157">
        <f t="shared" si="17"/>
        <v>2.9377680773355359</v>
      </c>
      <c r="AW44" s="157">
        <f t="shared" si="17"/>
        <v>2.7883749425472066</v>
      </c>
      <c r="AX44" s="157">
        <f t="shared" si="17"/>
        <v>2.788829639726301</v>
      </c>
      <c r="AY44" s="303">
        <f t="shared" si="32"/>
        <v>2.5565100082883241</v>
      </c>
      <c r="AZ44" s="52">
        <f>IF(AY44="","",(AY44-AX44)/AX44)</f>
        <v>-8.3303629640416862E-2</v>
      </c>
      <c r="BC44" s="105"/>
    </row>
    <row r="45" spans="1:55" ht="20.100000000000001" customHeight="1" thickBot="1" x14ac:dyDescent="0.3">
      <c r="A45" s="122" t="s">
        <v>88</v>
      </c>
      <c r="B45" s="196">
        <f>SUM(B38:B40)</f>
        <v>427021.0799999999</v>
      </c>
      <c r="C45" s="155">
        <f>SUM(C38:C40)</f>
        <v>480037.80000000005</v>
      </c>
      <c r="D45" s="155">
        <f>IF(D40="","",SUM(D38:D40))</f>
        <v>581834.22999999986</v>
      </c>
      <c r="E45" s="155">
        <f t="shared" ref="E45:O45" si="35">IF(E40="","",SUM(E38:E40))</f>
        <v>407657.96999999974</v>
      </c>
      <c r="F45" s="155">
        <f t="shared" si="35"/>
        <v>389896.20999999979</v>
      </c>
      <c r="G45" s="155">
        <f t="shared" si="35"/>
        <v>414494.53</v>
      </c>
      <c r="H45" s="155">
        <f t="shared" si="35"/>
        <v>445352.96000000014</v>
      </c>
      <c r="I45" s="155">
        <f t="shared" si="35"/>
        <v>520911.64999999973</v>
      </c>
      <c r="J45" s="155">
        <f t="shared" si="35"/>
        <v>447178.6</v>
      </c>
      <c r="K45" s="155">
        <f t="shared" si="35"/>
        <v>436294.14999999967</v>
      </c>
      <c r="L45" s="155">
        <f t="shared" si="35"/>
        <v>375280.25999999972</v>
      </c>
      <c r="M45" s="155">
        <f t="shared" si="35"/>
        <v>397265.69</v>
      </c>
      <c r="N45" s="155">
        <f t="shared" si="35"/>
        <v>385842.90000000014</v>
      </c>
      <c r="O45" s="155">
        <f t="shared" si="35"/>
        <v>363345.98999999987</v>
      </c>
      <c r="P45" s="155"/>
      <c r="Q45" s="55" t="str">
        <f t="shared" si="22"/>
        <v/>
      </c>
      <c r="S45" s="110" t="s">
        <v>88</v>
      </c>
      <c r="T45" s="21">
        <f>SUM(T38:T40)</f>
        <v>125441.85800000001</v>
      </c>
      <c r="U45" s="155">
        <f>SUM(U38:U40)</f>
        <v>126865.47399999999</v>
      </c>
      <c r="V45" s="155">
        <f>IF(V40="","",SUM(V38:V40))</f>
        <v>137614.27400000003</v>
      </c>
      <c r="W45" s="155">
        <f t="shared" ref="W45:AG45" si="36">IF(W40="","",SUM(W38:W40))</f>
        <v>133283.21699999986</v>
      </c>
      <c r="X45" s="155">
        <f t="shared" si="36"/>
        <v>129217.92900000005</v>
      </c>
      <c r="Y45" s="155">
        <f t="shared" si="36"/>
        <v>138507.0309999999</v>
      </c>
      <c r="Z45" s="155">
        <f t="shared" si="36"/>
        <v>139017.64100000003</v>
      </c>
      <c r="AA45" s="155">
        <f t="shared" si="36"/>
        <v>147745.076</v>
      </c>
      <c r="AB45" s="155">
        <f t="shared" si="36"/>
        <v>144201.65400000001</v>
      </c>
      <c r="AC45" s="155">
        <f t="shared" si="36"/>
        <v>140364.57099999997</v>
      </c>
      <c r="AD45" s="155">
        <f t="shared" si="36"/>
        <v>116333.356</v>
      </c>
      <c r="AE45" s="155">
        <f t="shared" si="36"/>
        <v>120666.09900000007</v>
      </c>
      <c r="AF45" s="155">
        <f t="shared" si="36"/>
        <v>120177.06299999999</v>
      </c>
      <c r="AG45" s="155">
        <f t="shared" si="36"/>
        <v>115007.01299999995</v>
      </c>
      <c r="AH45" s="155"/>
      <c r="AI45" s="55" t="str">
        <f t="shared" si="23"/>
        <v/>
      </c>
      <c r="AK45" s="200">
        <f t="shared" ref="AK45:AL45" si="37">(T45/B45)*10</f>
        <v>2.9376034082439215</v>
      </c>
      <c r="AL45" s="158">
        <f t="shared" si="37"/>
        <v>2.642822586054681</v>
      </c>
      <c r="AM45" s="158">
        <f t="shared" ref="AM45:AX45" si="38">IF(V40="","",(V45/D45)*10)</f>
        <v>2.3651800960558829</v>
      </c>
      <c r="AN45" s="158">
        <f t="shared" si="38"/>
        <v>3.2694863539648189</v>
      </c>
      <c r="AO45" s="158">
        <f t="shared" si="38"/>
        <v>3.3141622228130947</v>
      </c>
      <c r="AP45" s="158">
        <f t="shared" si="38"/>
        <v>3.3415888745262787</v>
      </c>
      <c r="AQ45" s="158">
        <f t="shared" si="38"/>
        <v>3.1215160442629593</v>
      </c>
      <c r="AR45" s="158">
        <f t="shared" si="38"/>
        <v>2.8362789736032989</v>
      </c>
      <c r="AS45" s="158">
        <f t="shared" si="38"/>
        <v>3.2246993483140747</v>
      </c>
      <c r="AT45" s="158">
        <f t="shared" si="38"/>
        <v>3.2172003910664415</v>
      </c>
      <c r="AU45" s="158">
        <f t="shared" si="38"/>
        <v>3.0999060808580792</v>
      </c>
      <c r="AV45" s="158">
        <f t="shared" si="38"/>
        <v>3.0374155643795984</v>
      </c>
      <c r="AW45" s="158">
        <f t="shared" si="38"/>
        <v>3.1146630662375792</v>
      </c>
      <c r="AX45" s="158">
        <f t="shared" si="38"/>
        <v>3.1652203730114099</v>
      </c>
      <c r="AY45" s="304" t="str">
        <f t="shared" si="32"/>
        <v/>
      </c>
      <c r="AZ45" s="55" t="str">
        <f>IF(AY45="","",(AY45-AX45)/AX45)</f>
        <v/>
      </c>
      <c r="BC45" s="105"/>
    </row>
    <row r="46" spans="1:55" x14ac:dyDescent="0.25">
      <c r="B46" s="119"/>
      <c r="C46" s="119"/>
      <c r="D46" s="119"/>
      <c r="E46" s="119"/>
      <c r="F46" s="119"/>
      <c r="G46" s="119"/>
      <c r="H46" s="119"/>
      <c r="I46" s="119"/>
      <c r="J46" s="119"/>
      <c r="K46" s="119"/>
      <c r="L46" s="119"/>
      <c r="M46" s="119"/>
      <c r="N46" s="119"/>
      <c r="O46" s="119"/>
      <c r="P46" s="119"/>
      <c r="T46" s="119"/>
      <c r="U46" s="119"/>
      <c r="V46" s="119"/>
      <c r="W46" s="119"/>
      <c r="X46" s="119"/>
      <c r="Y46" s="119"/>
      <c r="Z46" s="119"/>
      <c r="AA46" s="119"/>
      <c r="AB46" s="119"/>
      <c r="AC46" s="119"/>
      <c r="AD46" s="119"/>
      <c r="AE46" s="119"/>
      <c r="AF46" s="119"/>
      <c r="AG46" s="119"/>
      <c r="AH46" s="119"/>
      <c r="BC46" s="105"/>
    </row>
    <row r="47" spans="1:55" ht="15.75" thickBot="1" x14ac:dyDescent="0.3">
      <c r="Q47" s="107" t="s">
        <v>1</v>
      </c>
      <c r="AI47" s="289">
        <v>1000</v>
      </c>
      <c r="AZ47" s="289" t="s">
        <v>47</v>
      </c>
      <c r="BC47" s="105"/>
    </row>
    <row r="48" spans="1:55" ht="20.100000000000001" customHeight="1" x14ac:dyDescent="0.25">
      <c r="A48" s="347" t="s">
        <v>15</v>
      </c>
      <c r="B48" s="349" t="s">
        <v>72</v>
      </c>
      <c r="C48" s="343"/>
      <c r="D48" s="343"/>
      <c r="E48" s="343"/>
      <c r="F48" s="343"/>
      <c r="G48" s="343"/>
      <c r="H48" s="343"/>
      <c r="I48" s="343"/>
      <c r="J48" s="343"/>
      <c r="K48" s="343"/>
      <c r="L48" s="343"/>
      <c r="M48" s="343"/>
      <c r="N48" s="343"/>
      <c r="O48" s="343"/>
      <c r="P48" s="344"/>
      <c r="Q48" s="345" t="s">
        <v>146</v>
      </c>
      <c r="S48" s="350" t="s">
        <v>3</v>
      </c>
      <c r="T48" s="342" t="s">
        <v>72</v>
      </c>
      <c r="U48" s="343"/>
      <c r="V48" s="343"/>
      <c r="W48" s="343"/>
      <c r="X48" s="343"/>
      <c r="Y48" s="343"/>
      <c r="Z48" s="343"/>
      <c r="AA48" s="343"/>
      <c r="AB48" s="343"/>
      <c r="AC48" s="343"/>
      <c r="AD48" s="343"/>
      <c r="AE48" s="343"/>
      <c r="AF48" s="343"/>
      <c r="AG48" s="343"/>
      <c r="AH48" s="344"/>
      <c r="AI48" s="345" t="s">
        <v>146</v>
      </c>
      <c r="AK48" s="342" t="s">
        <v>72</v>
      </c>
      <c r="AL48" s="343"/>
      <c r="AM48" s="343"/>
      <c r="AN48" s="343"/>
      <c r="AO48" s="343"/>
      <c r="AP48" s="343"/>
      <c r="AQ48" s="343"/>
      <c r="AR48" s="343"/>
      <c r="AS48" s="343"/>
      <c r="AT48" s="343"/>
      <c r="AU48" s="343"/>
      <c r="AV48" s="343"/>
      <c r="AW48" s="343"/>
      <c r="AX48" s="343"/>
      <c r="AY48" s="344"/>
      <c r="AZ48" s="345" t="str">
        <f>AI48</f>
        <v>D       2024/2023</v>
      </c>
      <c r="BC48" s="105"/>
    </row>
    <row r="49" spans="1:55" ht="20.100000000000001" customHeight="1" thickBot="1" x14ac:dyDescent="0.3">
      <c r="A49" s="348"/>
      <c r="B49" s="99">
        <v>2010</v>
      </c>
      <c r="C49" s="135">
        <v>2011</v>
      </c>
      <c r="D49" s="135">
        <v>2012</v>
      </c>
      <c r="E49" s="135">
        <v>2013</v>
      </c>
      <c r="F49" s="135">
        <v>2014</v>
      </c>
      <c r="G49" s="135">
        <v>2015</v>
      </c>
      <c r="H49" s="135">
        <v>2016</v>
      </c>
      <c r="I49" s="135">
        <v>2017</v>
      </c>
      <c r="J49" s="135">
        <v>2018</v>
      </c>
      <c r="K49" s="265">
        <v>2019</v>
      </c>
      <c r="L49" s="265">
        <v>2020</v>
      </c>
      <c r="M49" s="265">
        <v>2021</v>
      </c>
      <c r="N49" s="265">
        <v>2022</v>
      </c>
      <c r="O49" s="265">
        <v>2023</v>
      </c>
      <c r="P49" s="133">
        <v>2024</v>
      </c>
      <c r="Q49" s="346"/>
      <c r="S49" s="351"/>
      <c r="T49" s="25">
        <v>2010</v>
      </c>
      <c r="U49" s="135">
        <v>2011</v>
      </c>
      <c r="V49" s="135">
        <v>2012</v>
      </c>
      <c r="W49" s="135">
        <v>2013</v>
      </c>
      <c r="X49" s="135">
        <v>2014</v>
      </c>
      <c r="Y49" s="135">
        <v>2015</v>
      </c>
      <c r="Z49" s="135">
        <v>2016</v>
      </c>
      <c r="AA49" s="135">
        <v>2017</v>
      </c>
      <c r="AB49" s="135">
        <v>2018</v>
      </c>
      <c r="AC49" s="135">
        <v>2019</v>
      </c>
      <c r="AD49" s="135">
        <v>2020</v>
      </c>
      <c r="AE49" s="135">
        <v>2021</v>
      </c>
      <c r="AF49" s="135">
        <v>2022</v>
      </c>
      <c r="AG49" s="135">
        <v>2023</v>
      </c>
      <c r="AH49" s="133">
        <v>2024</v>
      </c>
      <c r="AI49" s="346"/>
      <c r="AK49" s="25">
        <v>2010</v>
      </c>
      <c r="AL49" s="135">
        <v>2011</v>
      </c>
      <c r="AM49" s="135">
        <v>2012</v>
      </c>
      <c r="AN49" s="135">
        <v>2013</v>
      </c>
      <c r="AO49" s="135">
        <v>2014</v>
      </c>
      <c r="AP49" s="135">
        <v>2015</v>
      </c>
      <c r="AQ49" s="135">
        <v>2017</v>
      </c>
      <c r="AR49" s="135">
        <v>2017</v>
      </c>
      <c r="AS49" s="135">
        <v>2018</v>
      </c>
      <c r="AT49" s="135">
        <v>2019</v>
      </c>
      <c r="AU49" s="135">
        <v>2020</v>
      </c>
      <c r="AV49" s="135">
        <v>2021</v>
      </c>
      <c r="AW49" s="135">
        <v>2022</v>
      </c>
      <c r="AX49" s="135">
        <v>2023</v>
      </c>
      <c r="AY49" s="133">
        <v>2024</v>
      </c>
      <c r="AZ49" s="346"/>
      <c r="BC49" s="105"/>
    </row>
    <row r="50" spans="1:55" ht="3" customHeight="1" thickBot="1" x14ac:dyDescent="0.3">
      <c r="A50" s="291" t="s">
        <v>90</v>
      </c>
      <c r="B50" s="290"/>
      <c r="C50" s="290"/>
      <c r="D50" s="290"/>
      <c r="E50" s="290"/>
      <c r="F50" s="290"/>
      <c r="G50" s="290"/>
      <c r="H50" s="290"/>
      <c r="I50" s="290"/>
      <c r="J50" s="295"/>
      <c r="K50" s="290"/>
      <c r="L50" s="290"/>
      <c r="M50" s="290"/>
      <c r="N50" s="290"/>
      <c r="O50" s="290"/>
      <c r="P50" s="290"/>
      <c r="Q50" s="292"/>
      <c r="S50" s="291"/>
      <c r="T50" s="293">
        <v>2010</v>
      </c>
      <c r="U50" s="293">
        <v>2011</v>
      </c>
      <c r="V50" s="293">
        <v>2012</v>
      </c>
      <c r="W50" s="293"/>
      <c r="X50" s="293"/>
      <c r="Y50" s="293"/>
      <c r="Z50" s="293"/>
      <c r="AA50" s="293"/>
      <c r="AB50" s="293"/>
      <c r="AC50" s="293"/>
      <c r="AD50" s="293"/>
      <c r="AE50" s="293"/>
      <c r="AF50" s="293"/>
      <c r="AG50" s="293"/>
      <c r="AH50" s="293"/>
      <c r="AI50" s="294"/>
      <c r="AK50" s="293"/>
      <c r="AL50" s="293"/>
      <c r="AM50" s="293"/>
      <c r="AN50" s="293"/>
      <c r="AO50" s="293"/>
      <c r="AP50" s="293"/>
      <c r="AQ50" s="293"/>
      <c r="AR50" s="293"/>
      <c r="AS50" s="293"/>
      <c r="AT50" s="293"/>
      <c r="AU50" s="293"/>
      <c r="AV50" s="293"/>
      <c r="AW50" s="293"/>
      <c r="AX50" s="293"/>
      <c r="AY50" s="293"/>
      <c r="AZ50" s="292"/>
      <c r="BC50" s="105"/>
    </row>
    <row r="51" spans="1:55" ht="20.100000000000001" customHeight="1" x14ac:dyDescent="0.25">
      <c r="A51" s="120" t="s">
        <v>73</v>
      </c>
      <c r="B51" s="115">
        <v>77038.130000000048</v>
      </c>
      <c r="C51" s="153">
        <v>75617.27</v>
      </c>
      <c r="D51" s="153">
        <v>113844.10000000002</v>
      </c>
      <c r="E51" s="153">
        <v>93610.949999999983</v>
      </c>
      <c r="F51" s="153">
        <v>94388.039999999921</v>
      </c>
      <c r="G51" s="153">
        <v>91436.9399999999</v>
      </c>
      <c r="H51" s="153">
        <v>70145.979999999967</v>
      </c>
      <c r="I51" s="153">
        <v>96670.400000000038</v>
      </c>
      <c r="J51" s="153">
        <v>86690.71</v>
      </c>
      <c r="K51" s="204">
        <v>102746.46999999988</v>
      </c>
      <c r="L51" s="204">
        <v>136996.50000000012</v>
      </c>
      <c r="M51" s="204">
        <v>121646.6599999999</v>
      </c>
      <c r="N51" s="204">
        <v>128442.52999999994</v>
      </c>
      <c r="O51" s="204">
        <v>136111.58999999997</v>
      </c>
      <c r="P51" s="112">
        <v>119253.16999999997</v>
      </c>
      <c r="Q51" s="61">
        <f>IF(P51="","",(P51-O51)/O51)</f>
        <v>-0.12385734381620259</v>
      </c>
      <c r="S51" s="109" t="s">
        <v>73</v>
      </c>
      <c r="T51" s="115">
        <v>14178.058999999999</v>
      </c>
      <c r="U51" s="153">
        <v>16344.844999999999</v>
      </c>
      <c r="V51" s="153">
        <v>18481.169000000002</v>
      </c>
      <c r="W51" s="153">
        <v>20000.632999999987</v>
      </c>
      <c r="X51" s="153">
        <v>18045.733999999989</v>
      </c>
      <c r="Y51" s="153">
        <v>19063.57499999999</v>
      </c>
      <c r="Z51" s="153">
        <v>17884.870999999992</v>
      </c>
      <c r="AA51" s="153">
        <v>22256.164000000001</v>
      </c>
      <c r="AB51" s="153">
        <v>22751.996999999999</v>
      </c>
      <c r="AC51" s="153">
        <v>25859.545000000013</v>
      </c>
      <c r="AD51" s="153">
        <v>35304.031000000017</v>
      </c>
      <c r="AE51" s="153">
        <v>29875.058000000012</v>
      </c>
      <c r="AF51" s="153">
        <v>35625.285999999986</v>
      </c>
      <c r="AG51" s="153">
        <v>34919.174000000014</v>
      </c>
      <c r="AH51" s="112">
        <v>35230.383999999976</v>
      </c>
      <c r="AI51" s="61">
        <f>(AH51-AG51)/AG51</f>
        <v>8.9122955772081725E-3</v>
      </c>
      <c r="AK51" s="197">
        <f t="shared" ref="AK51:AX66" si="39">(T51/B51)*10</f>
        <v>1.8403950095881081</v>
      </c>
      <c r="AL51" s="156">
        <f t="shared" si="39"/>
        <v>2.1615227579625658</v>
      </c>
      <c r="AM51" s="156">
        <f t="shared" si="39"/>
        <v>1.6233752122420044</v>
      </c>
      <c r="AN51" s="156">
        <f t="shared" si="39"/>
        <v>2.1365698136809841</v>
      </c>
      <c r="AO51" s="156">
        <f t="shared" si="39"/>
        <v>1.9118665881821473</v>
      </c>
      <c r="AP51" s="156">
        <f t="shared" si="39"/>
        <v>2.084887683249244</v>
      </c>
      <c r="AQ51" s="156">
        <f t="shared" si="39"/>
        <v>2.5496644283820684</v>
      </c>
      <c r="AR51" s="156">
        <f t="shared" si="39"/>
        <v>2.3022728777371348</v>
      </c>
      <c r="AS51" s="156">
        <f t="shared" si="39"/>
        <v>2.6245023255663726</v>
      </c>
      <c r="AT51" s="156">
        <f t="shared" si="39"/>
        <v>2.5168305052232003</v>
      </c>
      <c r="AU51" s="156">
        <f t="shared" si="39"/>
        <v>2.5770024051709339</v>
      </c>
      <c r="AV51" s="156">
        <f t="shared" si="39"/>
        <v>2.4558880613738214</v>
      </c>
      <c r="AW51" s="156">
        <f t="shared" si="39"/>
        <v>2.7736362714125922</v>
      </c>
      <c r="AX51" s="156">
        <f t="shared" si="39"/>
        <v>2.5654813083882146</v>
      </c>
      <c r="AY51" s="156">
        <f>(AH51/P51)*10</f>
        <v>2.9542513628778155</v>
      </c>
      <c r="AZ51" s="61">
        <f t="shared" ref="AZ51:AZ67" si="40">IF(AY51="","",(AY51-AX51)/AX51)</f>
        <v>0.1515388372616322</v>
      </c>
      <c r="BC51" s="105"/>
    </row>
    <row r="52" spans="1:55" ht="20.100000000000001" customHeight="1" x14ac:dyDescent="0.25">
      <c r="A52" s="121" t="s">
        <v>74</v>
      </c>
      <c r="B52" s="117">
        <v>72819.339999999982</v>
      </c>
      <c r="C52" s="154">
        <v>87274.840000000011</v>
      </c>
      <c r="D52" s="154">
        <v>101727.20000000001</v>
      </c>
      <c r="E52" s="154">
        <v>110658.78999999996</v>
      </c>
      <c r="F52" s="154">
        <v>109991.49999999996</v>
      </c>
      <c r="G52" s="154">
        <v>92866.790000000066</v>
      </c>
      <c r="H52" s="154">
        <v>72567.640000000072</v>
      </c>
      <c r="I52" s="154">
        <v>85040.37</v>
      </c>
      <c r="J52" s="154">
        <v>97721.83</v>
      </c>
      <c r="K52" s="202">
        <v>111683.34999999996</v>
      </c>
      <c r="L52" s="202">
        <v>113066.83</v>
      </c>
      <c r="M52" s="202">
        <v>124276.87000000002</v>
      </c>
      <c r="N52" s="202">
        <v>138621.97000000006</v>
      </c>
      <c r="O52" s="202">
        <v>126774.69999999991</v>
      </c>
      <c r="P52" s="119">
        <v>144589.47999999986</v>
      </c>
      <c r="Q52" s="52">
        <f t="shared" ref="Q52:Q67" si="41">IF(P52="","",(P52-O52)/O52)</f>
        <v>0.14052314854620021</v>
      </c>
      <c r="S52" s="109" t="s">
        <v>74</v>
      </c>
      <c r="T52" s="117">
        <v>14439.179</v>
      </c>
      <c r="U52" s="154">
        <v>17444.693999999992</v>
      </c>
      <c r="V52" s="154">
        <v>20090.994000000017</v>
      </c>
      <c r="W52" s="154">
        <v>22514.599000000009</v>
      </c>
      <c r="X52" s="154">
        <v>22065.344000000008</v>
      </c>
      <c r="Y52" s="154">
        <v>19101.218999999997</v>
      </c>
      <c r="Z52" s="154">
        <v>19254.929999999989</v>
      </c>
      <c r="AA52" s="154">
        <v>22517.317999999988</v>
      </c>
      <c r="AB52" s="154">
        <v>25713.953000000001</v>
      </c>
      <c r="AC52" s="154">
        <v>28323.108</v>
      </c>
      <c r="AD52" s="154">
        <v>28077.08600000001</v>
      </c>
      <c r="AE52" s="154">
        <v>31587.514000000025</v>
      </c>
      <c r="AF52" s="154">
        <v>37504.74399999997</v>
      </c>
      <c r="AG52" s="154">
        <v>37660.417000000038</v>
      </c>
      <c r="AH52" s="119">
        <v>39678.908000000025</v>
      </c>
      <c r="AI52" s="52">
        <f>IF(AH52="","",(AH52-AG52)/AG52)</f>
        <v>5.3597149495184432E-2</v>
      </c>
      <c r="AK52" s="198">
        <f t="shared" si="39"/>
        <v>1.9828769390109828</v>
      </c>
      <c r="AL52" s="157">
        <f t="shared" si="39"/>
        <v>1.9988227993313985</v>
      </c>
      <c r="AM52" s="157">
        <f t="shared" si="39"/>
        <v>1.9749874173279136</v>
      </c>
      <c r="AN52" s="157">
        <f t="shared" si="39"/>
        <v>2.0345965286625685</v>
      </c>
      <c r="AO52" s="157">
        <f t="shared" si="39"/>
        <v>2.0060953800975545</v>
      </c>
      <c r="AP52" s="157">
        <f t="shared" si="39"/>
        <v>2.0568406639230217</v>
      </c>
      <c r="AQ52" s="157">
        <f t="shared" si="39"/>
        <v>2.6533769046368283</v>
      </c>
      <c r="AR52" s="157">
        <f t="shared" si="39"/>
        <v>2.647838667682183</v>
      </c>
      <c r="AS52" s="157">
        <f t="shared" si="39"/>
        <v>2.631341738074287</v>
      </c>
      <c r="AT52" s="157">
        <f t="shared" si="39"/>
        <v>2.536018842558001</v>
      </c>
      <c r="AU52" s="157">
        <f t="shared" si="39"/>
        <v>2.4832292547690611</v>
      </c>
      <c r="AV52" s="157">
        <f t="shared" si="39"/>
        <v>2.5417049850064632</v>
      </c>
      <c r="AW52" s="157">
        <f t="shared" si="39"/>
        <v>2.7055411202134811</v>
      </c>
      <c r="AX52" s="157">
        <f t="shared" si="39"/>
        <v>2.9706571579345145</v>
      </c>
      <c r="AY52" s="157">
        <f>IF(AH52="","",(AH52/P52)*10)</f>
        <v>2.7442458469316069</v>
      </c>
      <c r="AZ52" s="52">
        <f t="shared" si="40"/>
        <v>-7.6215900713473922E-2</v>
      </c>
      <c r="BC52" s="105"/>
    </row>
    <row r="53" spans="1:55" ht="20.100000000000001" customHeight="1" x14ac:dyDescent="0.25">
      <c r="A53" s="121" t="s">
        <v>75</v>
      </c>
      <c r="B53" s="117">
        <v>84633.959999999977</v>
      </c>
      <c r="C53" s="154">
        <v>105231.42000000006</v>
      </c>
      <c r="D53" s="154">
        <v>125552.12000000001</v>
      </c>
      <c r="E53" s="154">
        <v>103316.65999999999</v>
      </c>
      <c r="F53" s="154">
        <v>107623.27999999997</v>
      </c>
      <c r="G53" s="154">
        <v>129782.01999999996</v>
      </c>
      <c r="H53" s="154">
        <v>82471.939999999886</v>
      </c>
      <c r="I53" s="154">
        <v>109657.74999999996</v>
      </c>
      <c r="J53" s="154">
        <v>106502.67</v>
      </c>
      <c r="K53" s="202">
        <v>100151.61999999988</v>
      </c>
      <c r="L53" s="202">
        <v>137560.88999999996</v>
      </c>
      <c r="M53" s="202">
        <v>160491.21999999983</v>
      </c>
      <c r="N53" s="202">
        <v>144711.76999999996</v>
      </c>
      <c r="O53" s="202">
        <v>149915.40000000005</v>
      </c>
      <c r="P53" s="119">
        <v>147712.29000000021</v>
      </c>
      <c r="Q53" s="52">
        <f t="shared" si="41"/>
        <v>-1.4695688368238619E-2</v>
      </c>
      <c r="S53" s="109" t="s">
        <v>75</v>
      </c>
      <c r="T53" s="117">
        <v>16992.152000000002</v>
      </c>
      <c r="U53" s="154">
        <v>19273.382000000009</v>
      </c>
      <c r="V53" s="154">
        <v>22749.488000000016</v>
      </c>
      <c r="W53" s="154">
        <v>20836.083999999995</v>
      </c>
      <c r="X53" s="154">
        <v>21337.534000000003</v>
      </c>
      <c r="Y53" s="154">
        <v>27425.90399999998</v>
      </c>
      <c r="Z53" s="154">
        <v>21464.642000000003</v>
      </c>
      <c r="AA53" s="154">
        <v>29322.409999999974</v>
      </c>
      <c r="AB53" s="154">
        <v>27877.649000000001</v>
      </c>
      <c r="AC53" s="154">
        <v>26138.823000000029</v>
      </c>
      <c r="AD53" s="154">
        <v>35987.321000000011</v>
      </c>
      <c r="AE53" s="154">
        <v>45543.809999999983</v>
      </c>
      <c r="AF53" s="154">
        <v>41236.967000000033</v>
      </c>
      <c r="AG53" s="154">
        <v>43705.950000000055</v>
      </c>
      <c r="AH53" s="119">
        <v>41624.986000000041</v>
      </c>
      <c r="AI53" s="52">
        <f t="shared" ref="AI53:AI67" si="42">IF(AH53="","",(AH53-AG53)/AG53)</f>
        <v>-4.7612830747301271E-2</v>
      </c>
      <c r="AK53" s="198">
        <f t="shared" si="39"/>
        <v>2.0077226683000542</v>
      </c>
      <c r="AL53" s="157">
        <f t="shared" si="39"/>
        <v>1.8315235126543004</v>
      </c>
      <c r="AM53" s="157">
        <f t="shared" si="39"/>
        <v>1.8119557041330736</v>
      </c>
      <c r="AN53" s="157">
        <f t="shared" si="39"/>
        <v>2.0167206334389824</v>
      </c>
      <c r="AO53" s="157">
        <f t="shared" si="39"/>
        <v>1.9826132412987234</v>
      </c>
      <c r="AP53" s="157">
        <f t="shared" si="39"/>
        <v>2.113228319300315</v>
      </c>
      <c r="AQ53" s="157">
        <f t="shared" si="39"/>
        <v>2.602660007755369</v>
      </c>
      <c r="AR53" s="157">
        <f t="shared" si="39"/>
        <v>2.6739934021991134</v>
      </c>
      <c r="AS53" s="157">
        <f t="shared" si="39"/>
        <v>2.617554001228326</v>
      </c>
      <c r="AT53" s="157">
        <f t="shared" si="39"/>
        <v>2.609925131515602</v>
      </c>
      <c r="AU53" s="157">
        <f t="shared" si="39"/>
        <v>2.6161012043466729</v>
      </c>
      <c r="AV53" s="157">
        <f t="shared" si="39"/>
        <v>2.8377757985763976</v>
      </c>
      <c r="AW53" s="157">
        <f t="shared" si="39"/>
        <v>2.8495931602522755</v>
      </c>
      <c r="AX53" s="157">
        <f t="shared" si="39"/>
        <v>2.915374271088897</v>
      </c>
      <c r="AY53" s="157">
        <f t="shared" ref="AY53:AY63" si="43">IF(AH53="","",(AH53/P53)*10)</f>
        <v>2.8179771635792781</v>
      </c>
      <c r="AZ53" s="52">
        <f t="shared" si="40"/>
        <v>-3.3408097366943203E-2</v>
      </c>
      <c r="BC53" s="105"/>
    </row>
    <row r="54" spans="1:55" ht="20.100000000000001" customHeight="1" x14ac:dyDescent="0.25">
      <c r="A54" s="121" t="s">
        <v>76</v>
      </c>
      <c r="B54" s="117">
        <v>86281.630000000092</v>
      </c>
      <c r="C54" s="154">
        <v>90571.82</v>
      </c>
      <c r="D54" s="154">
        <v>114496.53999999998</v>
      </c>
      <c r="E54" s="154">
        <v>127144.32000000001</v>
      </c>
      <c r="F54" s="154">
        <v>101418.98</v>
      </c>
      <c r="G54" s="154">
        <v>138312.82000000012</v>
      </c>
      <c r="H54" s="154">
        <v>88569.839999999909</v>
      </c>
      <c r="I54" s="154">
        <v>90108.859999999855</v>
      </c>
      <c r="J54" s="154">
        <v>116074.35</v>
      </c>
      <c r="K54" s="202">
        <v>110198.37999999993</v>
      </c>
      <c r="L54" s="202">
        <v>117688.19999999992</v>
      </c>
      <c r="M54" s="202">
        <v>152709.8000000001</v>
      </c>
      <c r="N54" s="202">
        <v>130093.26000000001</v>
      </c>
      <c r="O54" s="202">
        <v>125652.07</v>
      </c>
      <c r="P54" s="119">
        <v>176633.76999999993</v>
      </c>
      <c r="Q54" s="52">
        <f t="shared" si="41"/>
        <v>0.40573704834309471</v>
      </c>
      <c r="S54" s="109" t="s">
        <v>76</v>
      </c>
      <c r="T54" s="117">
        <v>16453.240000000009</v>
      </c>
      <c r="U54" s="154">
        <v>17348.706999999995</v>
      </c>
      <c r="V54" s="154">
        <v>21481.076000000001</v>
      </c>
      <c r="W54" s="154">
        <v>23047.187999999995</v>
      </c>
      <c r="X54" s="154">
        <v>22346.683000000005</v>
      </c>
      <c r="Y54" s="154">
        <v>26898.605999999982</v>
      </c>
      <c r="Z54" s="154">
        <v>21576.277000000009</v>
      </c>
      <c r="AA54" s="154">
        <v>21389.478000000017</v>
      </c>
      <c r="AB54" s="154">
        <v>27604.588</v>
      </c>
      <c r="AC54" s="154">
        <v>27317.737999999994</v>
      </c>
      <c r="AD54" s="154">
        <v>32348.051999999996</v>
      </c>
      <c r="AE54" s="154">
        <v>41453.064999999973</v>
      </c>
      <c r="AF54" s="154">
        <v>37368.313000000038</v>
      </c>
      <c r="AG54" s="154">
        <v>37613.93</v>
      </c>
      <c r="AH54" s="119">
        <v>47865.241999999991</v>
      </c>
      <c r="AI54" s="52">
        <f t="shared" si="42"/>
        <v>0.27254030621102315</v>
      </c>
      <c r="AK54" s="198">
        <f t="shared" si="39"/>
        <v>1.9069227134443323</v>
      </c>
      <c r="AL54" s="157">
        <f t="shared" si="39"/>
        <v>1.915464103514757</v>
      </c>
      <c r="AM54" s="157">
        <f t="shared" si="39"/>
        <v>1.8761332001822941</v>
      </c>
      <c r="AN54" s="157">
        <f t="shared" si="39"/>
        <v>1.8126793237794652</v>
      </c>
      <c r="AO54" s="157">
        <f t="shared" si="39"/>
        <v>2.2034024597762674</v>
      </c>
      <c r="AP54" s="157">
        <f t="shared" si="39"/>
        <v>1.9447659298682476</v>
      </c>
      <c r="AQ54" s="157">
        <f t="shared" si="39"/>
        <v>2.43607496637682</v>
      </c>
      <c r="AR54" s="157">
        <f t="shared" si="39"/>
        <v>2.3737374992869791</v>
      </c>
      <c r="AS54" s="157">
        <f t="shared" si="39"/>
        <v>2.3781815706915439</v>
      </c>
      <c r="AT54" s="157">
        <f t="shared" si="39"/>
        <v>2.4789600355286541</v>
      </c>
      <c r="AU54" s="157">
        <f t="shared" si="39"/>
        <v>2.7486232264577093</v>
      </c>
      <c r="AV54" s="157">
        <f t="shared" si="39"/>
        <v>2.7144993314116017</v>
      </c>
      <c r="AW54" s="157">
        <f t="shared" si="39"/>
        <v>2.8724249818937606</v>
      </c>
      <c r="AX54" s="157">
        <f t="shared" si="39"/>
        <v>2.9934986347618464</v>
      </c>
      <c r="AY54" s="157">
        <f t="shared" si="43"/>
        <v>2.7098579167505745</v>
      </c>
      <c r="AZ54" s="52">
        <f t="shared" si="40"/>
        <v>-9.4752245655805173E-2</v>
      </c>
      <c r="BC54" s="105"/>
    </row>
    <row r="55" spans="1:55" ht="20.100000000000001" customHeight="1" x14ac:dyDescent="0.25">
      <c r="A55" s="121" t="s">
        <v>77</v>
      </c>
      <c r="B55" s="117">
        <v>103881.57000000004</v>
      </c>
      <c r="C55" s="154">
        <v>116719.58999999998</v>
      </c>
      <c r="D55" s="154">
        <v>131645.18999999994</v>
      </c>
      <c r="E55" s="154">
        <v>124200.61000000002</v>
      </c>
      <c r="F55" s="154">
        <v>115003.54999999996</v>
      </c>
      <c r="G55" s="154">
        <v>101873.18999999994</v>
      </c>
      <c r="H55" s="154">
        <v>98498.06999999992</v>
      </c>
      <c r="I55" s="154">
        <v>125707.18999999987</v>
      </c>
      <c r="J55" s="154">
        <v>118085.03</v>
      </c>
      <c r="K55" s="202">
        <v>138059.79999999987</v>
      </c>
      <c r="L55" s="202">
        <v>116199.34999999993</v>
      </c>
      <c r="M55" s="202">
        <v>158470.35999999993</v>
      </c>
      <c r="N55" s="202">
        <v>147343.25999999983</v>
      </c>
      <c r="O55" s="202">
        <v>152996.03000000003</v>
      </c>
      <c r="P55" s="119">
        <v>159111.95000000001</v>
      </c>
      <c r="Q55" s="52">
        <f t="shared" si="41"/>
        <v>3.997437057680505E-2</v>
      </c>
      <c r="S55" s="109" t="s">
        <v>77</v>
      </c>
      <c r="T55" s="117">
        <v>18200.404999999999</v>
      </c>
      <c r="U55" s="154">
        <v>20446.271000000008</v>
      </c>
      <c r="V55" s="154">
        <v>22726.202999999998</v>
      </c>
      <c r="W55" s="154">
        <v>24859.089999999986</v>
      </c>
      <c r="X55" s="154">
        <v>23995.31</v>
      </c>
      <c r="Y55" s="154">
        <v>23727.782000000003</v>
      </c>
      <c r="Z55" s="154">
        <v>22966.652000000002</v>
      </c>
      <c r="AA55" s="154">
        <v>30743.068000000036</v>
      </c>
      <c r="AB55" s="154">
        <v>29718.337</v>
      </c>
      <c r="AC55" s="154">
        <v>31960.788000000026</v>
      </c>
      <c r="AD55" s="154">
        <v>29316.248000000011</v>
      </c>
      <c r="AE55" s="154">
        <v>42035.093000000081</v>
      </c>
      <c r="AF55" s="154">
        <v>42292.585999999959</v>
      </c>
      <c r="AG55" s="154">
        <v>46244.033000000069</v>
      </c>
      <c r="AH55" s="119">
        <v>44660.271000000066</v>
      </c>
      <c r="AI55" s="52">
        <f t="shared" si="42"/>
        <v>-3.4247921239914353E-2</v>
      </c>
      <c r="AK55" s="198">
        <f t="shared" si="39"/>
        <v>1.7520340711061637</v>
      </c>
      <c r="AL55" s="157">
        <f t="shared" si="39"/>
        <v>1.7517428736684229</v>
      </c>
      <c r="AM55" s="157">
        <f t="shared" si="39"/>
        <v>1.726322321385233</v>
      </c>
      <c r="AN55" s="157">
        <f t="shared" si="39"/>
        <v>2.0015272066699175</v>
      </c>
      <c r="AO55" s="157">
        <f t="shared" si="39"/>
        <v>2.0864842867894087</v>
      </c>
      <c r="AP55" s="157">
        <f t="shared" si="39"/>
        <v>2.3291488172697856</v>
      </c>
      <c r="AQ55" s="157">
        <f t="shared" si="39"/>
        <v>2.331685483786639</v>
      </c>
      <c r="AR55" s="157">
        <f t="shared" si="39"/>
        <v>2.4456093561553693</v>
      </c>
      <c r="AS55" s="157">
        <f t="shared" si="39"/>
        <v>2.5166896261109475</v>
      </c>
      <c r="AT55" s="157">
        <f t="shared" si="39"/>
        <v>2.3149959655163963</v>
      </c>
      <c r="AU55" s="157">
        <f t="shared" si="39"/>
        <v>2.5229270215366979</v>
      </c>
      <c r="AV55" s="157">
        <f t="shared" si="39"/>
        <v>2.6525523763560646</v>
      </c>
      <c r="AW55" s="157">
        <f t="shared" si="39"/>
        <v>2.870344120253618</v>
      </c>
      <c r="AX55" s="157">
        <f t="shared" si="39"/>
        <v>3.0225642456212793</v>
      </c>
      <c r="AY55" s="157">
        <f t="shared" si="43"/>
        <v>2.8068458088785952</v>
      </c>
      <c r="AZ55" s="52">
        <f t="shared" si="40"/>
        <v>-7.1369347088383828E-2</v>
      </c>
      <c r="BC55" s="105"/>
    </row>
    <row r="56" spans="1:55" ht="20.100000000000001" customHeight="1" x14ac:dyDescent="0.25">
      <c r="A56" s="121" t="s">
        <v>78</v>
      </c>
      <c r="B56" s="117">
        <v>80469.45</v>
      </c>
      <c r="C56" s="154">
        <v>123040.03000000013</v>
      </c>
      <c r="D56" s="154">
        <v>125120.51999999996</v>
      </c>
      <c r="E56" s="154">
        <v>89935.11</v>
      </c>
      <c r="F56" s="154">
        <v>114563.67999999995</v>
      </c>
      <c r="G56" s="154">
        <v>112203.61000000006</v>
      </c>
      <c r="H56" s="154">
        <v>84181.98000000001</v>
      </c>
      <c r="I56" s="154">
        <v>122243.79999999989</v>
      </c>
      <c r="J56" s="154">
        <v>107462.64</v>
      </c>
      <c r="K56" s="202">
        <v>99905.849999999889</v>
      </c>
      <c r="L56" s="202">
        <v>139118.61999999991</v>
      </c>
      <c r="M56" s="202">
        <v>143847.72999999998</v>
      </c>
      <c r="N56" s="202">
        <v>133743.93000000002</v>
      </c>
      <c r="O56" s="202">
        <v>180205.3600000001</v>
      </c>
      <c r="P56" s="119">
        <v>143082.30999999997</v>
      </c>
      <c r="Q56" s="52">
        <f t="shared" si="41"/>
        <v>-0.20600413883360691</v>
      </c>
      <c r="S56" s="109" t="s">
        <v>78</v>
      </c>
      <c r="T56" s="117">
        <v>17415.862000000005</v>
      </c>
      <c r="U56" s="154">
        <v>20004.232999999982</v>
      </c>
      <c r="V56" s="154">
        <v>23077.424999999992</v>
      </c>
      <c r="W56" s="154">
        <v>20396.612000000005</v>
      </c>
      <c r="X56" s="154">
        <v>22655.134000000016</v>
      </c>
      <c r="Y56" s="154">
        <v>25022.574999999983</v>
      </c>
      <c r="Z56" s="154">
        <v>20750.199000000015</v>
      </c>
      <c r="AA56" s="154">
        <v>28108.851999999995</v>
      </c>
      <c r="AB56" s="154">
        <v>27267.624</v>
      </c>
      <c r="AC56" s="154">
        <v>25611.110000000004</v>
      </c>
      <c r="AD56" s="154">
        <v>32107.317999999985</v>
      </c>
      <c r="AE56" s="154">
        <v>37813.970000000023</v>
      </c>
      <c r="AF56" s="154">
        <v>38238.687999999995</v>
      </c>
      <c r="AG56" s="154">
        <v>52513.99399999997</v>
      </c>
      <c r="AH56" s="119">
        <v>40020.670000000064</v>
      </c>
      <c r="AI56" s="52">
        <f t="shared" si="42"/>
        <v>-0.23790466213634243</v>
      </c>
      <c r="AK56" s="198">
        <f t="shared" si="39"/>
        <v>2.1642824699311363</v>
      </c>
      <c r="AL56" s="157">
        <f t="shared" si="39"/>
        <v>1.6258312843389231</v>
      </c>
      <c r="AM56" s="157">
        <f t="shared" si="39"/>
        <v>1.8444156881700937</v>
      </c>
      <c r="AN56" s="157">
        <f t="shared" si="39"/>
        <v>2.2679253964330508</v>
      </c>
      <c r="AO56" s="157">
        <f t="shared" si="39"/>
        <v>1.9775145141985686</v>
      </c>
      <c r="AP56" s="157">
        <f t="shared" si="39"/>
        <v>2.2301042720461464</v>
      </c>
      <c r="AQ56" s="157">
        <f t="shared" si="39"/>
        <v>2.4649217088977964</v>
      </c>
      <c r="AR56" s="157">
        <f t="shared" si="39"/>
        <v>2.2994092133916011</v>
      </c>
      <c r="AS56" s="157">
        <f t="shared" si="39"/>
        <v>2.5374049995421668</v>
      </c>
      <c r="AT56" s="157">
        <f t="shared" si="39"/>
        <v>2.5635245583717103</v>
      </c>
      <c r="AU56" s="157">
        <f t="shared" si="39"/>
        <v>2.3079094660369694</v>
      </c>
      <c r="AV56" s="157">
        <f t="shared" si="39"/>
        <v>2.6287498593130412</v>
      </c>
      <c r="AW56" s="157">
        <f t="shared" si="39"/>
        <v>2.8590970820133661</v>
      </c>
      <c r="AX56" s="157">
        <f t="shared" si="39"/>
        <v>2.9141194246386419</v>
      </c>
      <c r="AY56" s="157">
        <f t="shared" si="43"/>
        <v>2.7970382921550589</v>
      </c>
      <c r="AZ56" s="52">
        <f t="shared" si="40"/>
        <v>-4.0177190918694532E-2</v>
      </c>
      <c r="BC56" s="105"/>
    </row>
    <row r="57" spans="1:55" ht="20.100000000000001" customHeight="1" x14ac:dyDescent="0.25">
      <c r="A57" s="121" t="s">
        <v>79</v>
      </c>
      <c r="B57" s="117">
        <v>121245.22000000007</v>
      </c>
      <c r="C57" s="154">
        <v>148123.03999999998</v>
      </c>
      <c r="D57" s="154">
        <v>145034.51999999987</v>
      </c>
      <c r="E57" s="154">
        <v>118029.58</v>
      </c>
      <c r="F57" s="154">
        <v>152352.9499999999</v>
      </c>
      <c r="G57" s="154">
        <v>143202.34999999995</v>
      </c>
      <c r="H57" s="154">
        <v>113759.98999999999</v>
      </c>
      <c r="I57" s="154">
        <v>109766.18999999993</v>
      </c>
      <c r="J57" s="154">
        <v>119696.71</v>
      </c>
      <c r="K57" s="202">
        <v>134141.46999999994</v>
      </c>
      <c r="L57" s="202">
        <v>184285.92000000013</v>
      </c>
      <c r="M57" s="202">
        <v>165955.71</v>
      </c>
      <c r="N57" s="202">
        <v>166050.54000000004</v>
      </c>
      <c r="O57" s="202">
        <v>174761.31999999945</v>
      </c>
      <c r="P57" s="119">
        <v>205744.03000000014</v>
      </c>
      <c r="Q57" s="52">
        <f t="shared" si="41"/>
        <v>0.17728585478755132</v>
      </c>
      <c r="S57" s="109" t="s">
        <v>79</v>
      </c>
      <c r="T57" s="117">
        <v>21585.097000000031</v>
      </c>
      <c r="U57" s="154">
        <v>27388.943999999978</v>
      </c>
      <c r="V57" s="154">
        <v>30041.980000000014</v>
      </c>
      <c r="W57" s="154">
        <v>31158.237999999987</v>
      </c>
      <c r="X57" s="154">
        <v>32854.051000000014</v>
      </c>
      <c r="Y57" s="154">
        <v>32382.404999999973</v>
      </c>
      <c r="Z57" s="154">
        <v>26168.737000000016</v>
      </c>
      <c r="AA57" s="154">
        <v>29583.368000000006</v>
      </c>
      <c r="AB57" s="154">
        <v>33476.61</v>
      </c>
      <c r="AC57" s="154">
        <v>36683.536999999989</v>
      </c>
      <c r="AD57" s="154">
        <v>47305.887999999992</v>
      </c>
      <c r="AE57" s="154">
        <v>47700.946000000025</v>
      </c>
      <c r="AF57" s="154">
        <v>48307.429000000004</v>
      </c>
      <c r="AG57" s="154">
        <v>53523.882000000012</v>
      </c>
      <c r="AH57" s="119">
        <v>57181.989000000023</v>
      </c>
      <c r="AI57" s="52">
        <f t="shared" si="42"/>
        <v>6.8345322934536212E-2</v>
      </c>
      <c r="AK57" s="198">
        <f t="shared" si="39"/>
        <v>1.78028436914874</v>
      </c>
      <c r="AL57" s="157">
        <f t="shared" si="39"/>
        <v>1.8490670998920886</v>
      </c>
      <c r="AM57" s="157">
        <f t="shared" si="39"/>
        <v>2.0713675613226452</v>
      </c>
      <c r="AN57" s="157">
        <f t="shared" si="39"/>
        <v>2.6398668876056313</v>
      </c>
      <c r="AO57" s="157">
        <f t="shared" si="39"/>
        <v>2.1564433770399614</v>
      </c>
      <c r="AP57" s="157">
        <f t="shared" si="39"/>
        <v>2.2613040218962874</v>
      </c>
      <c r="AQ57" s="157">
        <f t="shared" si="39"/>
        <v>2.3003462816760107</v>
      </c>
      <c r="AR57" s="157">
        <f t="shared" si="39"/>
        <v>2.695125703096739</v>
      </c>
      <c r="AS57" s="157">
        <f t="shared" si="39"/>
        <v>2.7967861439132284</v>
      </c>
      <c r="AT57" s="157">
        <f t="shared" si="39"/>
        <v>2.7346902490333531</v>
      </c>
      <c r="AU57" s="157">
        <f t="shared" si="39"/>
        <v>2.5669833050728972</v>
      </c>
      <c r="AV57" s="157">
        <f t="shared" si="39"/>
        <v>2.8743178526367079</v>
      </c>
      <c r="AW57" s="157">
        <f t="shared" si="39"/>
        <v>2.9092003555062207</v>
      </c>
      <c r="AX57" s="157">
        <f t="shared" si="39"/>
        <v>3.0626846947596977</v>
      </c>
      <c r="AY57" s="157">
        <f t="shared" si="43"/>
        <v>2.7792781642315445</v>
      </c>
      <c r="AZ57" s="52">
        <f t="shared" si="40"/>
        <v>-9.2535327261427311E-2</v>
      </c>
      <c r="BC57" s="105"/>
    </row>
    <row r="58" spans="1:55" ht="20.100000000000001" customHeight="1" x14ac:dyDescent="0.25">
      <c r="A58" s="121" t="s">
        <v>80</v>
      </c>
      <c r="B58" s="117">
        <v>103944.79999999996</v>
      </c>
      <c r="C58" s="154">
        <v>126697.19000000006</v>
      </c>
      <c r="D58" s="154">
        <v>128779.38999999998</v>
      </c>
      <c r="E58" s="154">
        <v>107220.34000000003</v>
      </c>
      <c r="F58" s="154">
        <v>93191.830000000045</v>
      </c>
      <c r="G58" s="154">
        <v>109094.74000000005</v>
      </c>
      <c r="H58" s="154">
        <v>96182.719999999987</v>
      </c>
      <c r="I58" s="154">
        <v>105906.66999999993</v>
      </c>
      <c r="J58" s="154">
        <v>100874.44</v>
      </c>
      <c r="K58" s="202">
        <v>95104.369999999879</v>
      </c>
      <c r="L58" s="202">
        <v>125189.41999999995</v>
      </c>
      <c r="M58" s="202">
        <v>143649.37999999992</v>
      </c>
      <c r="N58" s="202">
        <v>142573.68000000008</v>
      </c>
      <c r="O58" s="202">
        <v>163701.7399999999</v>
      </c>
      <c r="P58" s="119">
        <v>163396.77999999985</v>
      </c>
      <c r="Q58" s="52">
        <f t="shared" si="41"/>
        <v>-1.862900174427286E-3</v>
      </c>
      <c r="S58" s="109" t="s">
        <v>80</v>
      </c>
      <c r="T58" s="117">
        <v>17333.093000000012</v>
      </c>
      <c r="U58" s="154">
        <v>19429.269</v>
      </c>
      <c r="V58" s="154">
        <v>22173.393</v>
      </c>
      <c r="W58" s="154">
        <v>23485.576000000015</v>
      </c>
      <c r="X58" s="154">
        <v>20594.052000000025</v>
      </c>
      <c r="Y58" s="154">
        <v>21320.543000000012</v>
      </c>
      <c r="Z58" s="154">
        <v>22518.471000000009</v>
      </c>
      <c r="AA58" s="154">
        <v>23832.374000000018</v>
      </c>
      <c r="AB58" s="154">
        <v>25445.677</v>
      </c>
      <c r="AC58" s="154">
        <v>24566.240999999998</v>
      </c>
      <c r="AD58" s="154">
        <v>31984.679000000015</v>
      </c>
      <c r="AE58" s="154">
        <v>35298.485999999997</v>
      </c>
      <c r="AF58" s="154">
        <v>41256.031000000025</v>
      </c>
      <c r="AG58" s="154">
        <v>40524.563000000016</v>
      </c>
      <c r="AH58" s="119">
        <v>43510.394999999946</v>
      </c>
      <c r="AI58" s="52">
        <f t="shared" si="42"/>
        <v>7.3679560714817044E-2</v>
      </c>
      <c r="AK58" s="198">
        <f t="shared" si="39"/>
        <v>1.6675286305808483</v>
      </c>
      <c r="AL58" s="157">
        <f t="shared" si="39"/>
        <v>1.5335201199016324</v>
      </c>
      <c r="AM58" s="157">
        <f t="shared" si="39"/>
        <v>1.7218122402971472</v>
      </c>
      <c r="AN58" s="157">
        <f t="shared" si="39"/>
        <v>2.1904030522566904</v>
      </c>
      <c r="AO58" s="157">
        <f t="shared" si="39"/>
        <v>2.2098559498187784</v>
      </c>
      <c r="AP58" s="157">
        <f t="shared" si="39"/>
        <v>1.9543144793232015</v>
      </c>
      <c r="AQ58" s="157">
        <f t="shared" si="39"/>
        <v>2.3412179443459293</v>
      </c>
      <c r="AR58" s="157">
        <f t="shared" si="39"/>
        <v>2.250318511572504</v>
      </c>
      <c r="AS58" s="157">
        <f t="shared" si="39"/>
        <v>2.5225098647387783</v>
      </c>
      <c r="AT58" s="157">
        <f t="shared" si="39"/>
        <v>2.5830822495328061</v>
      </c>
      <c r="AU58" s="157">
        <f t="shared" si="39"/>
        <v>2.554902722610267</v>
      </c>
      <c r="AV58" s="157">
        <f t="shared" si="39"/>
        <v>2.4572668535012139</v>
      </c>
      <c r="AW58" s="157">
        <f t="shared" si="39"/>
        <v>2.8936638936443249</v>
      </c>
      <c r="AX58" s="157">
        <f t="shared" si="39"/>
        <v>2.4755120501468122</v>
      </c>
      <c r="AY58" s="157">
        <f t="shared" si="43"/>
        <v>2.6628673465903052</v>
      </c>
      <c r="AZ58" s="52">
        <f t="shared" si="40"/>
        <v>7.5683451604439483E-2</v>
      </c>
      <c r="BC58" s="105"/>
    </row>
    <row r="59" spans="1:55" ht="20.100000000000001" customHeight="1" x14ac:dyDescent="0.25">
      <c r="A59" s="121" t="s">
        <v>81</v>
      </c>
      <c r="B59" s="117">
        <v>137727.64000000004</v>
      </c>
      <c r="C59" s="154">
        <v>135396.7600000001</v>
      </c>
      <c r="D59" s="154">
        <v>128850.10999999991</v>
      </c>
      <c r="E59" s="154">
        <v>149577.98000000007</v>
      </c>
      <c r="F59" s="154">
        <v>166278.61999999994</v>
      </c>
      <c r="G59" s="154">
        <v>139990.40999999989</v>
      </c>
      <c r="H59" s="154">
        <v>114966.93999999992</v>
      </c>
      <c r="I59" s="154">
        <v>120221.59999999985</v>
      </c>
      <c r="J59" s="154">
        <v>102458.58</v>
      </c>
      <c r="K59" s="202">
        <v>130379.02000000002</v>
      </c>
      <c r="L59" s="202">
        <v>176086.6500000002</v>
      </c>
      <c r="M59" s="202">
        <v>152978.70999999976</v>
      </c>
      <c r="N59" s="202">
        <v>184209.3899999999</v>
      </c>
      <c r="O59" s="202">
        <v>150651.24999999997</v>
      </c>
      <c r="P59" s="119">
        <v>150526.58999999985</v>
      </c>
      <c r="Q59" s="52">
        <f t="shared" si="41"/>
        <v>-8.2747405016632739E-4</v>
      </c>
      <c r="S59" s="109" t="s">
        <v>81</v>
      </c>
      <c r="T59" s="117">
        <v>27788.44999999999</v>
      </c>
      <c r="U59" s="154">
        <v>28869.683000000026</v>
      </c>
      <c r="V59" s="154">
        <v>26669.555999999982</v>
      </c>
      <c r="W59" s="154">
        <v>36191.052999999971</v>
      </c>
      <c r="X59" s="154">
        <v>36827.313000000016</v>
      </c>
      <c r="Y59" s="154">
        <v>34137.561000000023</v>
      </c>
      <c r="Z59" s="154">
        <v>30078.559999999987</v>
      </c>
      <c r="AA59" s="154">
        <v>32961.33</v>
      </c>
      <c r="AB59" s="154">
        <v>30391.468000000001</v>
      </c>
      <c r="AC59" s="154">
        <v>34622.571999999993</v>
      </c>
      <c r="AD59" s="154">
        <v>49065.408999999992</v>
      </c>
      <c r="AE59" s="154">
        <v>50534.001999999964</v>
      </c>
      <c r="AF59" s="154">
        <v>54674.304000000011</v>
      </c>
      <c r="AG59" s="154">
        <v>44696.856000000109</v>
      </c>
      <c r="AH59" s="119">
        <v>45745.986999999986</v>
      </c>
      <c r="AI59" s="52">
        <f t="shared" si="42"/>
        <v>2.3472143096594421E-2</v>
      </c>
      <c r="AK59" s="198">
        <f t="shared" si="39"/>
        <v>2.0176378539558204</v>
      </c>
      <c r="AL59" s="157">
        <f t="shared" si="39"/>
        <v>2.1322284964573752</v>
      </c>
      <c r="AM59" s="157">
        <f t="shared" si="39"/>
        <v>2.0698124355501131</v>
      </c>
      <c r="AN59" s="157">
        <f t="shared" si="39"/>
        <v>2.4195441735474672</v>
      </c>
      <c r="AO59" s="157">
        <f t="shared" si="39"/>
        <v>2.2147954439362096</v>
      </c>
      <c r="AP59" s="157">
        <f t="shared" si="39"/>
        <v>2.4385642559372496</v>
      </c>
      <c r="AQ59" s="157">
        <f t="shared" si="39"/>
        <v>2.6162790798815738</v>
      </c>
      <c r="AR59" s="157">
        <f t="shared" si="39"/>
        <v>2.741714467283753</v>
      </c>
      <c r="AS59" s="157">
        <f t="shared" si="39"/>
        <v>2.9662199105238427</v>
      </c>
      <c r="AT59" s="157">
        <f t="shared" si="39"/>
        <v>2.6555324622013563</v>
      </c>
      <c r="AU59" s="157">
        <f t="shared" si="39"/>
        <v>2.786435485029668</v>
      </c>
      <c r="AV59" s="157">
        <f t="shared" si="39"/>
        <v>3.3033356079417873</v>
      </c>
      <c r="AW59" s="157">
        <f t="shared" si="39"/>
        <v>2.9680519543547721</v>
      </c>
      <c r="AX59" s="157">
        <f t="shared" si="39"/>
        <v>2.9669090697886751</v>
      </c>
      <c r="AY59" s="157">
        <f t="shared" si="43"/>
        <v>3.0390635302374176</v>
      </c>
      <c r="AZ59" s="52">
        <f t="shared" si="40"/>
        <v>2.4319741101429135E-2</v>
      </c>
      <c r="BC59" s="105"/>
    </row>
    <row r="60" spans="1:55" ht="20.100000000000001" customHeight="1" x14ac:dyDescent="0.25">
      <c r="A60" s="121" t="s">
        <v>82</v>
      </c>
      <c r="B60" s="117">
        <v>96321.399999999951</v>
      </c>
      <c r="C60" s="154">
        <v>139396.15999999995</v>
      </c>
      <c r="D60" s="154">
        <v>143871.70000000001</v>
      </c>
      <c r="E60" s="154">
        <v>165296.83000000013</v>
      </c>
      <c r="F60" s="154">
        <v>162972.80000000025</v>
      </c>
      <c r="G60" s="154">
        <v>134613.07000000015</v>
      </c>
      <c r="H60" s="154">
        <v>111063.55999999998</v>
      </c>
      <c r="I60" s="154">
        <v>140311.11000000004</v>
      </c>
      <c r="J60" s="154">
        <v>124944.51</v>
      </c>
      <c r="K60" s="202">
        <v>160061.01999999993</v>
      </c>
      <c r="L60" s="202">
        <v>197211.97000000015</v>
      </c>
      <c r="M60" s="202">
        <v>167044.91999999978</v>
      </c>
      <c r="N60" s="202">
        <v>168976.30000000008</v>
      </c>
      <c r="O60" s="202">
        <v>155563.1700000001</v>
      </c>
      <c r="P60" s="119">
        <v>208230.04000000004</v>
      </c>
      <c r="Q60" s="52">
        <f t="shared" si="41"/>
        <v>0.33855616339008715</v>
      </c>
      <c r="S60" s="109" t="s">
        <v>82</v>
      </c>
      <c r="T60" s="117">
        <v>22777.257000000005</v>
      </c>
      <c r="U60" s="154">
        <v>31524.350999999995</v>
      </c>
      <c r="V60" s="154">
        <v>36803.372000000003</v>
      </c>
      <c r="W60" s="154">
        <v>39015.558000000005</v>
      </c>
      <c r="X60" s="154">
        <v>41900.000000000029</v>
      </c>
      <c r="Y60" s="154">
        <v>32669.316000000006</v>
      </c>
      <c r="Z60" s="154">
        <v>30619.310999999994</v>
      </c>
      <c r="AA60" s="154">
        <v>36041.668000000012</v>
      </c>
      <c r="AB60" s="154">
        <v>37442.144</v>
      </c>
      <c r="AC60" s="154">
        <v>42329.99000000002</v>
      </c>
      <c r="AD60" s="154">
        <v>56468.258000000016</v>
      </c>
      <c r="AE60" s="154">
        <v>50409.224999999999</v>
      </c>
      <c r="AF60" s="154">
        <v>53916.487999999918</v>
      </c>
      <c r="AG60" s="154">
        <v>47790.304000000033</v>
      </c>
      <c r="AH60" s="119">
        <v>64584.740999999965</v>
      </c>
      <c r="AI60" s="52">
        <f t="shared" si="42"/>
        <v>0.35141933811511056</v>
      </c>
      <c r="AK60" s="198">
        <f t="shared" si="39"/>
        <v>2.3647140718469641</v>
      </c>
      <c r="AL60" s="157">
        <f t="shared" si="39"/>
        <v>2.2614935016861302</v>
      </c>
      <c r="AM60" s="157">
        <f t="shared" si="39"/>
        <v>2.5580688905462297</v>
      </c>
      <c r="AN60" s="157">
        <f t="shared" si="39"/>
        <v>2.3603331049966276</v>
      </c>
      <c r="AO60" s="157">
        <f t="shared" si="39"/>
        <v>2.5709811698639262</v>
      </c>
      <c r="AP60" s="157">
        <f t="shared" si="39"/>
        <v>2.426905203187177</v>
      </c>
      <c r="AQ60" s="157">
        <f t="shared" si="39"/>
        <v>2.7569178405590455</v>
      </c>
      <c r="AR60" s="157">
        <f t="shared" si="39"/>
        <v>2.568696662723287</v>
      </c>
      <c r="AS60" s="157">
        <f t="shared" si="39"/>
        <v>2.9967018158701015</v>
      </c>
      <c r="AT60" s="157">
        <f t="shared" si="39"/>
        <v>2.6446157846551293</v>
      </c>
      <c r="AU60" s="157">
        <f t="shared" si="39"/>
        <v>2.8633281235413843</v>
      </c>
      <c r="AV60" s="157">
        <f t="shared" si="39"/>
        <v>3.0177047586960484</v>
      </c>
      <c r="AW60" s="157">
        <f t="shared" si="39"/>
        <v>3.1907721970477452</v>
      </c>
      <c r="AX60" s="157">
        <f t="shared" si="39"/>
        <v>3.0720834500865468</v>
      </c>
      <c r="AY60" s="157">
        <f t="shared" si="43"/>
        <v>3.1016053687546692</v>
      </c>
      <c r="AZ60" s="52">
        <f t="shared" si="40"/>
        <v>9.6097385203812342E-3</v>
      </c>
      <c r="BC60" s="105"/>
    </row>
    <row r="61" spans="1:55" ht="20.100000000000001" customHeight="1" x14ac:dyDescent="0.25">
      <c r="A61" s="121" t="s">
        <v>83</v>
      </c>
      <c r="B61" s="117">
        <v>128709.03000000012</v>
      </c>
      <c r="C61" s="154">
        <v>150076.9599999999</v>
      </c>
      <c r="D61" s="154">
        <v>143385.01999999976</v>
      </c>
      <c r="E61" s="154">
        <v>130629.12999999999</v>
      </c>
      <c r="F61" s="154">
        <v>133047.13999999996</v>
      </c>
      <c r="G61" s="154">
        <v>119520.93999999986</v>
      </c>
      <c r="H61" s="154">
        <v>122238.15999999995</v>
      </c>
      <c r="I61" s="154">
        <v>104404.10999999999</v>
      </c>
      <c r="J61" s="154">
        <v>112380.65</v>
      </c>
      <c r="K61" s="202">
        <v>122802.49999999997</v>
      </c>
      <c r="L61" s="202">
        <v>177093.93000000025</v>
      </c>
      <c r="M61" s="202">
        <v>164471.48999999987</v>
      </c>
      <c r="N61" s="202">
        <v>192378.93999999997</v>
      </c>
      <c r="O61" s="202">
        <v>150243.57999999996</v>
      </c>
      <c r="P61" s="119">
        <v>180070.62000000032</v>
      </c>
      <c r="Q61" s="52">
        <f t="shared" si="41"/>
        <v>0.19852455592445525</v>
      </c>
      <c r="S61" s="109" t="s">
        <v>83</v>
      </c>
      <c r="T61" s="117">
        <v>25464.052000000007</v>
      </c>
      <c r="U61" s="154">
        <v>29523.48000000001</v>
      </c>
      <c r="V61" s="154">
        <v>31498.723000000002</v>
      </c>
      <c r="W61" s="154">
        <v>30997.326000000052</v>
      </c>
      <c r="X61" s="154">
        <v>32940.034999999967</v>
      </c>
      <c r="Y61" s="154">
        <v>29831.125000000007</v>
      </c>
      <c r="Z61" s="154">
        <v>34519.751000000018</v>
      </c>
      <c r="AA61" s="154">
        <v>30903.571</v>
      </c>
      <c r="AB61" s="154">
        <v>32156.462</v>
      </c>
      <c r="AC61" s="154">
        <v>33336.43499999999</v>
      </c>
      <c r="AD61" s="154">
        <v>49473.65399999998</v>
      </c>
      <c r="AE61" s="154">
        <v>50897.267000000043</v>
      </c>
      <c r="AF61" s="154">
        <v>57319.254999999939</v>
      </c>
      <c r="AG61" s="154">
        <v>45087.424999999996</v>
      </c>
      <c r="AH61" s="119">
        <v>51809.82499999999</v>
      </c>
      <c r="AI61" s="52">
        <f t="shared" si="42"/>
        <v>0.14909700431994052</v>
      </c>
      <c r="AK61" s="198">
        <f t="shared" si="39"/>
        <v>1.9784200067392308</v>
      </c>
      <c r="AL61" s="157">
        <f t="shared" si="39"/>
        <v>1.9672226836151285</v>
      </c>
      <c r="AM61" s="157">
        <f t="shared" ref="AM61:AX63" si="44">IF(V61="","",(V61/D61)*10)</f>
        <v>2.1967931517532344</v>
      </c>
      <c r="AN61" s="157">
        <f t="shared" si="44"/>
        <v>2.3729260081576027</v>
      </c>
      <c r="AO61" s="157">
        <f t="shared" si="44"/>
        <v>2.4758168420606395</v>
      </c>
      <c r="AP61" s="157">
        <f t="shared" si="44"/>
        <v>2.4958910965727048</v>
      </c>
      <c r="AQ61" s="157">
        <f t="shared" si="44"/>
        <v>2.8239750172941114</v>
      </c>
      <c r="AR61" s="157">
        <f t="shared" si="44"/>
        <v>2.95999563618712</v>
      </c>
      <c r="AS61" s="157">
        <f t="shared" si="44"/>
        <v>2.8613877922934243</v>
      </c>
      <c r="AT61" s="157">
        <f t="shared" si="44"/>
        <v>2.7146381384743794</v>
      </c>
      <c r="AU61" s="157">
        <f t="shared" si="44"/>
        <v>2.7936391721613445</v>
      </c>
      <c r="AV61" s="157">
        <f t="shared" si="44"/>
        <v>3.094595117974555</v>
      </c>
      <c r="AW61" s="157">
        <f t="shared" si="44"/>
        <v>2.979497391970241</v>
      </c>
      <c r="AX61" s="157">
        <f t="shared" si="44"/>
        <v>3.0009551822447262</v>
      </c>
      <c r="AY61" s="157">
        <f t="shared" si="43"/>
        <v>2.8771947916878333</v>
      </c>
      <c r="AZ61" s="52">
        <f t="shared" si="40"/>
        <v>-4.1240332841065513E-2</v>
      </c>
      <c r="BC61" s="105"/>
    </row>
    <row r="62" spans="1:55" ht="20.100000000000001" customHeight="1" thickBot="1" x14ac:dyDescent="0.3">
      <c r="A62" s="122" t="s">
        <v>84</v>
      </c>
      <c r="B62" s="196">
        <v>76422.39</v>
      </c>
      <c r="C62" s="155">
        <v>98632.750000000015</v>
      </c>
      <c r="D62" s="155">
        <v>93700.91999999994</v>
      </c>
      <c r="E62" s="155">
        <v>82943.079999999973</v>
      </c>
      <c r="F62" s="155">
        <v>100845.22000000002</v>
      </c>
      <c r="G62" s="155">
        <v>82769.729999999952</v>
      </c>
      <c r="H62" s="155">
        <v>78072.589999999866</v>
      </c>
      <c r="I62" s="155">
        <v>92901.83</v>
      </c>
      <c r="J62" s="155">
        <v>77572.28</v>
      </c>
      <c r="K62" s="203">
        <v>90006.149999999892</v>
      </c>
      <c r="L62" s="203">
        <v>119138.44999999997</v>
      </c>
      <c r="M62" s="203">
        <v>123755.49</v>
      </c>
      <c r="N62" s="203">
        <v>107820.80999999992</v>
      </c>
      <c r="O62" s="203">
        <v>110623.54999999997</v>
      </c>
      <c r="P62" s="123"/>
      <c r="Q62" s="52" t="str">
        <f t="shared" si="41"/>
        <v/>
      </c>
      <c r="S62" s="110" t="s">
        <v>84</v>
      </c>
      <c r="T62" s="196">
        <v>15596.707000000013</v>
      </c>
      <c r="U62" s="155">
        <v>18332.828999999987</v>
      </c>
      <c r="V62" s="155">
        <v>21648.361999999994</v>
      </c>
      <c r="W62" s="155">
        <v>20693.550999999999</v>
      </c>
      <c r="X62" s="155">
        <v>23770.443999999989</v>
      </c>
      <c r="Y62" s="155">
        <v>22065.902999999984</v>
      </c>
      <c r="Z62" s="155">
        <v>24906.423000000003</v>
      </c>
      <c r="AA62" s="155">
        <v>28016.947000000004</v>
      </c>
      <c r="AB62" s="155">
        <v>26292.933000000001</v>
      </c>
      <c r="AC62" s="155">
        <v>27722.498999999978</v>
      </c>
      <c r="AD62" s="155">
        <v>34797.590000000011</v>
      </c>
      <c r="AE62" s="155">
        <v>34642.825000000055</v>
      </c>
      <c r="AF62" s="155">
        <v>33056.707000000017</v>
      </c>
      <c r="AG62" s="155">
        <v>35940.126000000026</v>
      </c>
      <c r="AH62" s="123"/>
      <c r="AI62" s="52" t="str">
        <f t="shared" si="42"/>
        <v/>
      </c>
      <c r="AK62" s="198">
        <f t="shared" si="39"/>
        <v>2.0408556968710365</v>
      </c>
      <c r="AL62" s="157">
        <f t="shared" si="39"/>
        <v>1.8586959199657298</v>
      </c>
      <c r="AM62" s="157">
        <f t="shared" si="44"/>
        <v>2.3103681372605527</v>
      </c>
      <c r="AN62" s="157">
        <f t="shared" si="44"/>
        <v>2.494909882777443</v>
      </c>
      <c r="AO62" s="157">
        <f t="shared" si="44"/>
        <v>2.357121537342076</v>
      </c>
      <c r="AP62" s="157">
        <f t="shared" si="44"/>
        <v>2.6659387435479127</v>
      </c>
      <c r="AQ62" s="157">
        <f t="shared" si="44"/>
        <v>3.190162257970441</v>
      </c>
      <c r="AR62" s="157">
        <f t="shared" si="44"/>
        <v>3.0157583548138938</v>
      </c>
      <c r="AS62" s="157">
        <f t="shared" si="44"/>
        <v>3.3894753383554024</v>
      </c>
      <c r="AT62" s="157">
        <f t="shared" si="44"/>
        <v>3.080067195408315</v>
      </c>
      <c r="AU62" s="157">
        <f t="shared" si="44"/>
        <v>2.920769071613742</v>
      </c>
      <c r="AV62" s="157">
        <f t="shared" si="44"/>
        <v>2.7992960150697193</v>
      </c>
      <c r="AW62" s="157">
        <f t="shared" si="44"/>
        <v>3.0658930312246815</v>
      </c>
      <c r="AX62" s="157">
        <f t="shared" si="44"/>
        <v>3.2488675331789691</v>
      </c>
      <c r="AY62" s="157" t="str">
        <f t="shared" si="43"/>
        <v/>
      </c>
      <c r="AZ62" s="52" t="str">
        <f t="shared" si="40"/>
        <v/>
      </c>
      <c r="BC62" s="105"/>
    </row>
    <row r="63" spans="1:55" ht="20.100000000000001" customHeight="1" thickBot="1" x14ac:dyDescent="0.3">
      <c r="A63" s="35" t="str">
        <f>A19</f>
        <v>jan-nov</v>
      </c>
      <c r="B63" s="167">
        <f>SUM(B51:B61)</f>
        <v>1093072.1700000002</v>
      </c>
      <c r="C63" s="168">
        <f t="shared" ref="C63:P63" si="45">SUM(C51:C61)</f>
        <v>1298145.0800000003</v>
      </c>
      <c r="D63" s="168">
        <f t="shared" si="45"/>
        <v>1402306.4099999995</v>
      </c>
      <c r="E63" s="168">
        <f t="shared" si="45"/>
        <v>1319620.3</v>
      </c>
      <c r="F63" s="168">
        <f t="shared" si="45"/>
        <v>1350832.3699999996</v>
      </c>
      <c r="G63" s="168">
        <f t="shared" si="45"/>
        <v>1312896.8800000001</v>
      </c>
      <c r="H63" s="168">
        <f t="shared" si="45"/>
        <v>1054646.8199999996</v>
      </c>
      <c r="I63" s="168">
        <f t="shared" si="45"/>
        <v>1210038.0499999993</v>
      </c>
      <c r="J63" s="168">
        <f t="shared" si="45"/>
        <v>1192892.1199999999</v>
      </c>
      <c r="K63" s="168">
        <f t="shared" si="45"/>
        <v>1305233.8499999992</v>
      </c>
      <c r="L63" s="168">
        <f t="shared" si="45"/>
        <v>1620498.2800000005</v>
      </c>
      <c r="M63" s="168">
        <f t="shared" si="45"/>
        <v>1655542.8499999987</v>
      </c>
      <c r="N63" s="168">
        <f t="shared" si="45"/>
        <v>1677145.5699999998</v>
      </c>
      <c r="O63" s="168">
        <f t="shared" si="45"/>
        <v>1666576.2099999995</v>
      </c>
      <c r="P63" s="169">
        <f t="shared" si="45"/>
        <v>1798351.03</v>
      </c>
      <c r="Q63" s="61">
        <f t="shared" si="41"/>
        <v>7.9069183400860235E-2</v>
      </c>
      <c r="S63" s="109"/>
      <c r="T63" s="167">
        <f>SUM(T51:T61)</f>
        <v>212626.84600000005</v>
      </c>
      <c r="U63" s="168">
        <f t="shared" ref="U63:AH63" si="46">SUM(U51:U61)</f>
        <v>247597.859</v>
      </c>
      <c r="V63" s="168">
        <f t="shared" si="46"/>
        <v>275793.37900000002</v>
      </c>
      <c r="W63" s="168">
        <f t="shared" si="46"/>
        <v>292501.95699999999</v>
      </c>
      <c r="X63" s="168">
        <f t="shared" si="46"/>
        <v>295561.19000000012</v>
      </c>
      <c r="Y63" s="168">
        <f t="shared" si="46"/>
        <v>291580.61099999998</v>
      </c>
      <c r="Z63" s="168">
        <f t="shared" si="46"/>
        <v>267802.40100000007</v>
      </c>
      <c r="AA63" s="168">
        <f t="shared" si="46"/>
        <v>307659.60100000002</v>
      </c>
      <c r="AB63" s="168">
        <f t="shared" si="46"/>
        <v>319846.50900000002</v>
      </c>
      <c r="AC63" s="168">
        <f t="shared" si="46"/>
        <v>336749.88700000005</v>
      </c>
      <c r="AD63" s="168">
        <f t="shared" si="46"/>
        <v>427437.94400000002</v>
      </c>
      <c r="AE63" s="168">
        <f t="shared" si="46"/>
        <v>463148.4360000001</v>
      </c>
      <c r="AF63" s="168">
        <f t="shared" si="46"/>
        <v>487740.09099999984</v>
      </c>
      <c r="AG63" s="168">
        <f t="shared" si="46"/>
        <v>484280.52800000034</v>
      </c>
      <c r="AH63" s="169">
        <f t="shared" si="46"/>
        <v>511913.3980000001</v>
      </c>
      <c r="AI63" s="57">
        <f t="shared" si="42"/>
        <v>5.7059634658694645E-2</v>
      </c>
      <c r="AK63" s="199">
        <f t="shared" si="39"/>
        <v>1.9452223909424025</v>
      </c>
      <c r="AL63" s="173">
        <f t="shared" si="39"/>
        <v>1.9073203975013329</v>
      </c>
      <c r="AM63" s="173">
        <f t="shared" si="44"/>
        <v>1.9667126744432419</v>
      </c>
      <c r="AN63" s="173">
        <f t="shared" si="44"/>
        <v>2.2165615139445793</v>
      </c>
      <c r="AO63" s="173">
        <f t="shared" si="44"/>
        <v>2.1879930964343135</v>
      </c>
      <c r="AP63" s="173">
        <f t="shared" si="44"/>
        <v>2.2208949951956618</v>
      </c>
      <c r="AQ63" s="173">
        <f t="shared" si="44"/>
        <v>2.5392614467846233</v>
      </c>
      <c r="AR63" s="173">
        <f t="shared" si="44"/>
        <v>2.5425613764790307</v>
      </c>
      <c r="AS63" s="173">
        <f t="shared" si="44"/>
        <v>2.6812693590431302</v>
      </c>
      <c r="AT63" s="173">
        <f t="shared" si="44"/>
        <v>2.5799965806893548</v>
      </c>
      <c r="AU63" s="173">
        <f t="shared" si="44"/>
        <v>2.6376945244273871</v>
      </c>
      <c r="AV63" s="173">
        <f t="shared" si="44"/>
        <v>2.7975623584735394</v>
      </c>
      <c r="AW63" s="173">
        <f t="shared" si="44"/>
        <v>2.9081559747971064</v>
      </c>
      <c r="AX63" s="173">
        <f t="shared" si="44"/>
        <v>2.9058408796079025</v>
      </c>
      <c r="AY63" s="173">
        <f t="shared" si="43"/>
        <v>2.846571050146979</v>
      </c>
      <c r="AZ63" s="61">
        <f t="shared" si="40"/>
        <v>-2.0396791123993358E-2</v>
      </c>
      <c r="BC63" s="105"/>
    </row>
    <row r="64" spans="1:55" ht="20.100000000000001" customHeight="1" x14ac:dyDescent="0.25">
      <c r="A64" s="121" t="s">
        <v>85</v>
      </c>
      <c r="B64" s="117">
        <f>SUM(B51:B53)</f>
        <v>234491.43</v>
      </c>
      <c r="C64" s="154">
        <f>SUM(C51:C53)</f>
        <v>268123.53000000009</v>
      </c>
      <c r="D64" s="154">
        <f>SUM(D51:D53)</f>
        <v>341123.42000000004</v>
      </c>
      <c r="E64" s="154">
        <f t="shared" ref="E64:O64" si="47">SUM(E51:E53)</f>
        <v>307586.39999999991</v>
      </c>
      <c r="F64" s="154">
        <f t="shared" si="47"/>
        <v>312002.81999999983</v>
      </c>
      <c r="G64" s="154">
        <f t="shared" si="47"/>
        <v>314085.74999999994</v>
      </c>
      <c r="H64" s="154">
        <f t="shared" si="47"/>
        <v>225185.55999999994</v>
      </c>
      <c r="I64" s="154">
        <f t="shared" si="47"/>
        <v>291368.51999999996</v>
      </c>
      <c r="J64" s="154">
        <f t="shared" si="47"/>
        <v>290915.21000000002</v>
      </c>
      <c r="K64" s="154">
        <f t="shared" si="47"/>
        <v>314581.43999999971</v>
      </c>
      <c r="L64" s="154">
        <f t="shared" si="47"/>
        <v>387624.22000000009</v>
      </c>
      <c r="M64" s="154">
        <f t="shared" si="47"/>
        <v>406414.74999999977</v>
      </c>
      <c r="N64" s="154">
        <f t="shared" si="47"/>
        <v>411776.26999999996</v>
      </c>
      <c r="O64" s="154">
        <f t="shared" si="47"/>
        <v>412801.68999999994</v>
      </c>
      <c r="P64" s="154">
        <f>IF(P53="","",SUM(P51:P53))</f>
        <v>411554.94000000006</v>
      </c>
      <c r="Q64" s="61">
        <f t="shared" si="41"/>
        <v>-3.0202153484397889E-3</v>
      </c>
      <c r="S64" s="108" t="s">
        <v>85</v>
      </c>
      <c r="T64" s="117">
        <f>SUM(T51:T53)</f>
        <v>45609.39</v>
      </c>
      <c r="U64" s="154">
        <f>SUM(U51:U53)</f>
        <v>53062.921000000002</v>
      </c>
      <c r="V64" s="154">
        <f>SUM(V51:V53)</f>
        <v>61321.651000000027</v>
      </c>
      <c r="W64" s="154">
        <f>SUM(W51:W53)</f>
        <v>63351.315999999992</v>
      </c>
      <c r="X64" s="154">
        <f t="shared" ref="X64:AG64" si="48">SUM(X51:X53)</f>
        <v>61448.611999999994</v>
      </c>
      <c r="Y64" s="154">
        <f t="shared" si="48"/>
        <v>65590.697999999975</v>
      </c>
      <c r="Z64" s="154">
        <f t="shared" si="48"/>
        <v>58604.442999999985</v>
      </c>
      <c r="AA64" s="154">
        <f t="shared" si="48"/>
        <v>74095.891999999963</v>
      </c>
      <c r="AB64" s="154">
        <f t="shared" si="48"/>
        <v>76343.599000000002</v>
      </c>
      <c r="AC64" s="154">
        <f t="shared" si="48"/>
        <v>80321.476000000039</v>
      </c>
      <c r="AD64" s="154">
        <f t="shared" si="48"/>
        <v>99368.438000000038</v>
      </c>
      <c r="AE64" s="154">
        <f t="shared" si="48"/>
        <v>107006.38200000001</v>
      </c>
      <c r="AF64" s="154">
        <f t="shared" si="48"/>
        <v>114366.99699999999</v>
      </c>
      <c r="AG64" s="154">
        <f t="shared" si="48"/>
        <v>116285.5410000001</v>
      </c>
      <c r="AH64" s="119">
        <f>IF(AH53="","",SUM(AH51:AH53))</f>
        <v>116534.27800000005</v>
      </c>
      <c r="AI64" s="52">
        <f t="shared" si="42"/>
        <v>2.1390191580219751E-3</v>
      </c>
      <c r="AK64" s="197">
        <f t="shared" si="39"/>
        <v>1.9450344091466372</v>
      </c>
      <c r="AL64" s="156">
        <f t="shared" si="39"/>
        <v>1.9790475308153666</v>
      </c>
      <c r="AM64" s="156">
        <f t="shared" si="39"/>
        <v>1.7976382565582869</v>
      </c>
      <c r="AN64" s="156">
        <f t="shared" si="39"/>
        <v>2.0596266935079059</v>
      </c>
      <c r="AO64" s="156">
        <f t="shared" si="39"/>
        <v>1.9694889937212756</v>
      </c>
      <c r="AP64" s="156">
        <f t="shared" si="39"/>
        <v>2.0883054388809423</v>
      </c>
      <c r="AQ64" s="156">
        <f t="shared" si="39"/>
        <v>2.6024956040698171</v>
      </c>
      <c r="AR64" s="156">
        <f t="shared" si="39"/>
        <v>2.5430301118322589</v>
      </c>
      <c r="AS64" s="156">
        <f t="shared" si="39"/>
        <v>2.6242560160398627</v>
      </c>
      <c r="AT64" s="156">
        <f t="shared" si="39"/>
        <v>2.5532808292822393</v>
      </c>
      <c r="AU64" s="156">
        <f t="shared" si="39"/>
        <v>2.5635250036749513</v>
      </c>
      <c r="AV64" s="156">
        <f t="shared" si="39"/>
        <v>2.6329354926217627</v>
      </c>
      <c r="AW64" s="156">
        <f t="shared" si="39"/>
        <v>2.7774062113875573</v>
      </c>
      <c r="AX64" s="156">
        <f t="shared" si="39"/>
        <v>2.8169831620602164</v>
      </c>
      <c r="AY64" s="156">
        <f>IF(AH64="","",(AH64/P64)*10)</f>
        <v>2.8315606659951653</v>
      </c>
      <c r="AZ64" s="61">
        <f t="shared" si="40"/>
        <v>5.1748637092625021E-3</v>
      </c>
    </row>
    <row r="65" spans="1:52" ht="20.100000000000001" customHeight="1" x14ac:dyDescent="0.25">
      <c r="A65" s="121" t="s">
        <v>86</v>
      </c>
      <c r="B65" s="117">
        <f>SUM(B54:B56)</f>
        <v>270632.65000000014</v>
      </c>
      <c r="C65" s="154">
        <f>SUM(C54:C56)</f>
        <v>330331.44000000012</v>
      </c>
      <c r="D65" s="154">
        <f>SUM(D54:D56)</f>
        <v>371262.24999999988</v>
      </c>
      <c r="E65" s="154">
        <f t="shared" ref="E65:O65" si="49">SUM(E54:E56)</f>
        <v>341280.04000000004</v>
      </c>
      <c r="F65" s="154">
        <f t="shared" si="49"/>
        <v>330986.2099999999</v>
      </c>
      <c r="G65" s="154">
        <f t="shared" si="49"/>
        <v>352389.62000000011</v>
      </c>
      <c r="H65" s="154">
        <f t="shared" si="49"/>
        <v>271249.88999999984</v>
      </c>
      <c r="I65" s="154">
        <f t="shared" si="49"/>
        <v>338059.84999999963</v>
      </c>
      <c r="J65" s="154">
        <f t="shared" si="49"/>
        <v>341622.02</v>
      </c>
      <c r="K65" s="154">
        <f t="shared" si="49"/>
        <v>348164.02999999968</v>
      </c>
      <c r="L65" s="154">
        <f t="shared" si="49"/>
        <v>373006.16999999981</v>
      </c>
      <c r="M65" s="154">
        <f t="shared" si="49"/>
        <v>455027.89</v>
      </c>
      <c r="N65" s="154">
        <f t="shared" si="49"/>
        <v>411180.44999999984</v>
      </c>
      <c r="O65" s="154">
        <f t="shared" si="49"/>
        <v>458853.46000000014</v>
      </c>
      <c r="P65" s="154">
        <f>IF(P56="","",SUM(P54:P56))</f>
        <v>478828.02999999991</v>
      </c>
      <c r="Q65" s="52">
        <f t="shared" si="41"/>
        <v>4.3531479527254231E-2</v>
      </c>
      <c r="S65" s="109" t="s">
        <v>86</v>
      </c>
      <c r="T65" s="117">
        <f>SUM(T54:T56)</f>
        <v>52069.507000000012</v>
      </c>
      <c r="U65" s="154">
        <f>SUM(U54:U56)</f>
        <v>57799.210999999981</v>
      </c>
      <c r="V65" s="154">
        <f>SUM(V54:V56)</f>
        <v>67284.703999999983</v>
      </c>
      <c r="W65" s="154">
        <f>SUM(W54:W56)</f>
        <v>68302.889999999985</v>
      </c>
      <c r="X65" s="154">
        <f t="shared" ref="X65:AG65" si="50">SUM(X54:X56)</f>
        <v>68997.127000000022</v>
      </c>
      <c r="Y65" s="154">
        <f t="shared" si="50"/>
        <v>75648.96299999996</v>
      </c>
      <c r="Z65" s="154">
        <f t="shared" si="50"/>
        <v>65293.128000000026</v>
      </c>
      <c r="AA65" s="154">
        <f t="shared" si="50"/>
        <v>80241.398000000045</v>
      </c>
      <c r="AB65" s="154">
        <f t="shared" si="50"/>
        <v>84590.548999999999</v>
      </c>
      <c r="AC65" s="154">
        <f t="shared" si="50"/>
        <v>84889.636000000028</v>
      </c>
      <c r="AD65" s="154">
        <f t="shared" si="50"/>
        <v>93771.617999999988</v>
      </c>
      <c r="AE65" s="154">
        <f t="shared" si="50"/>
        <v>121302.12800000008</v>
      </c>
      <c r="AF65" s="154">
        <f t="shared" si="50"/>
        <v>117899.587</v>
      </c>
      <c r="AG65" s="154">
        <f t="shared" si="50"/>
        <v>136371.95700000005</v>
      </c>
      <c r="AH65" s="119">
        <f>IF(AH56="","",SUM(AH54:AH56))</f>
        <v>132546.18300000014</v>
      </c>
      <c r="AI65" s="52">
        <f t="shared" si="42"/>
        <v>-2.8053964203211632E-2</v>
      </c>
      <c r="AK65" s="198">
        <f t="shared" si="39"/>
        <v>1.9239920608248851</v>
      </c>
      <c r="AL65" s="157">
        <f t="shared" si="39"/>
        <v>1.7497338733485361</v>
      </c>
      <c r="AM65" s="157">
        <f t="shared" si="39"/>
        <v>1.8123227987763368</v>
      </c>
      <c r="AN65" s="157">
        <f t="shared" si="39"/>
        <v>2.0013737105750451</v>
      </c>
      <c r="AO65" s="157">
        <f t="shared" si="39"/>
        <v>2.0845921949437121</v>
      </c>
      <c r="AP65" s="157">
        <f t="shared" si="39"/>
        <v>2.1467420918924893</v>
      </c>
      <c r="AQ65" s="157">
        <f t="shared" si="39"/>
        <v>2.4071209024269122</v>
      </c>
      <c r="AR65" s="157">
        <f t="shared" si="39"/>
        <v>2.3735855648045794</v>
      </c>
      <c r="AS65" s="157">
        <f t="shared" si="39"/>
        <v>2.4761445119960355</v>
      </c>
      <c r="AT65" s="157">
        <f t="shared" si="39"/>
        <v>2.4382081055300313</v>
      </c>
      <c r="AU65" s="157">
        <f t="shared" si="39"/>
        <v>2.5139428122596481</v>
      </c>
      <c r="AV65" s="157">
        <f t="shared" si="39"/>
        <v>2.6658174293448273</v>
      </c>
      <c r="AW65" s="157">
        <f t="shared" si="39"/>
        <v>2.8673441794229282</v>
      </c>
      <c r="AX65" s="157">
        <f t="shared" si="39"/>
        <v>2.9720154447565901</v>
      </c>
      <c r="AY65" s="303">
        <f t="shared" ref="AY65:AY67" si="51">IF(AH65="","",(AH65/P65)*10)</f>
        <v>2.7681375085748461</v>
      </c>
      <c r="AZ65" s="52">
        <f t="shared" si="40"/>
        <v>-6.8599218264978334E-2</v>
      </c>
    </row>
    <row r="66" spans="1:52" ht="20.100000000000001" customHeight="1" x14ac:dyDescent="0.25">
      <c r="A66" s="121" t="s">
        <v>87</v>
      </c>
      <c r="B66" s="117">
        <f>SUM(B57:B59)</f>
        <v>362917.66000000003</v>
      </c>
      <c r="C66" s="154">
        <f>SUM(C57:C59)</f>
        <v>410216.99000000011</v>
      </c>
      <c r="D66" s="154">
        <f>SUM(D57:D59)</f>
        <v>402664.01999999979</v>
      </c>
      <c r="E66" s="154">
        <f t="shared" ref="E66:O66" si="52">SUM(E57:E59)</f>
        <v>374827.90000000014</v>
      </c>
      <c r="F66" s="154">
        <f t="shared" si="52"/>
        <v>411823.39999999991</v>
      </c>
      <c r="G66" s="154">
        <f t="shared" si="52"/>
        <v>392287.49999999988</v>
      </c>
      <c r="H66" s="154">
        <f t="shared" si="52"/>
        <v>324909.64999999991</v>
      </c>
      <c r="I66" s="154">
        <f t="shared" si="52"/>
        <v>335894.45999999973</v>
      </c>
      <c r="J66" s="154">
        <f t="shared" si="52"/>
        <v>323029.73000000004</v>
      </c>
      <c r="K66" s="154">
        <f t="shared" si="52"/>
        <v>359624.85999999987</v>
      </c>
      <c r="L66" s="154">
        <f t="shared" si="52"/>
        <v>485561.99000000028</v>
      </c>
      <c r="M66" s="154">
        <f t="shared" si="52"/>
        <v>462583.7999999997</v>
      </c>
      <c r="N66" s="154">
        <f t="shared" si="52"/>
        <v>492833.61</v>
      </c>
      <c r="O66" s="154">
        <f t="shared" si="52"/>
        <v>489114.30999999936</v>
      </c>
      <c r="P66" s="154">
        <f>IF(P57="","",SUM(P57:P59))</f>
        <v>519667.39999999985</v>
      </c>
      <c r="Q66" s="52">
        <f t="shared" si="41"/>
        <v>6.2466154384238998E-2</v>
      </c>
      <c r="S66" s="109" t="s">
        <v>87</v>
      </c>
      <c r="T66" s="117">
        <f>SUM(T57:T59)</f>
        <v>66706.640000000043</v>
      </c>
      <c r="U66" s="154">
        <f>SUM(U57:U59)</f>
        <v>75687.896000000008</v>
      </c>
      <c r="V66" s="154">
        <f>SUM(V57:V59)</f>
        <v>78884.929000000004</v>
      </c>
      <c r="W66" s="154">
        <f>SUM(W57:W59)</f>
        <v>90834.866999999969</v>
      </c>
      <c r="X66" s="154">
        <f t="shared" ref="X66:AG66" si="53">SUM(X57:X59)</f>
        <v>90275.416000000056</v>
      </c>
      <c r="Y66" s="154">
        <f t="shared" si="53"/>
        <v>87840.50900000002</v>
      </c>
      <c r="Z66" s="154">
        <f t="shared" si="53"/>
        <v>78765.768000000011</v>
      </c>
      <c r="AA66" s="154">
        <f t="shared" si="53"/>
        <v>86377.072000000029</v>
      </c>
      <c r="AB66" s="154">
        <f t="shared" si="53"/>
        <v>89313.755000000005</v>
      </c>
      <c r="AC66" s="154">
        <f t="shared" si="53"/>
        <v>95872.349999999977</v>
      </c>
      <c r="AD66" s="154">
        <f t="shared" si="53"/>
        <v>128355.976</v>
      </c>
      <c r="AE66" s="154">
        <f t="shared" si="53"/>
        <v>133533.43400000001</v>
      </c>
      <c r="AF66" s="154">
        <f t="shared" si="53"/>
        <v>144237.76400000002</v>
      </c>
      <c r="AG66" s="154">
        <f t="shared" si="53"/>
        <v>138745.30100000015</v>
      </c>
      <c r="AH66" s="119">
        <f>IF(AH59="","",SUM(AH57:AH59))</f>
        <v>146438.37099999996</v>
      </c>
      <c r="AI66" s="52">
        <f t="shared" si="42"/>
        <v>5.5447427369088302E-2</v>
      </c>
      <c r="AK66" s="198">
        <f t="shared" si="39"/>
        <v>1.8380654168220978</v>
      </c>
      <c r="AL66" s="157">
        <f t="shared" si="39"/>
        <v>1.8450697519866253</v>
      </c>
      <c r="AM66" s="157">
        <f t="shared" si="39"/>
        <v>1.959075682997454</v>
      </c>
      <c r="AN66" s="157">
        <f t="shared" si="39"/>
        <v>2.4233752876986996</v>
      </c>
      <c r="AO66" s="157">
        <f t="shared" si="39"/>
        <v>2.1920904931579916</v>
      </c>
      <c r="AP66" s="157">
        <f t="shared" si="39"/>
        <v>2.2391870503138653</v>
      </c>
      <c r="AQ66" s="157">
        <f t="shared" si="39"/>
        <v>2.4242360299240122</v>
      </c>
      <c r="AR66" s="157">
        <f t="shared" si="39"/>
        <v>2.5715539339350846</v>
      </c>
      <c r="AS66" s="157">
        <f t="shared" si="39"/>
        <v>2.764877245199691</v>
      </c>
      <c r="AT66" s="157">
        <f t="shared" si="39"/>
        <v>2.6658988480384815</v>
      </c>
      <c r="AU66" s="157">
        <f t="shared" si="39"/>
        <v>2.643451889634111</v>
      </c>
      <c r="AV66" s="157">
        <f t="shared" si="39"/>
        <v>2.8866863474250524</v>
      </c>
      <c r="AW66" s="157">
        <f t="shared" si="39"/>
        <v>2.9267030712454867</v>
      </c>
      <c r="AX66" s="157">
        <f t="shared" si="39"/>
        <v>2.8366641123217256</v>
      </c>
      <c r="AY66" s="303">
        <f t="shared" si="51"/>
        <v>2.8179249073542039</v>
      </c>
      <c r="AZ66" s="52">
        <f t="shared" si="40"/>
        <v>-6.6060711545379968E-3</v>
      </c>
    </row>
    <row r="67" spans="1:52" ht="20.100000000000001" customHeight="1" thickBot="1" x14ac:dyDescent="0.3">
      <c r="A67" s="122" t="s">
        <v>88</v>
      </c>
      <c r="B67" s="196">
        <f>SUM(B60:B62)</f>
        <v>301452.82000000007</v>
      </c>
      <c r="C67" s="155">
        <f>SUM(C60:C62)</f>
        <v>388105.86999999988</v>
      </c>
      <c r="D67" s="155">
        <f>IF(D62="","",SUM(D60:D62))</f>
        <v>380957.63999999966</v>
      </c>
      <c r="E67" s="155">
        <f t="shared" ref="E67:P67" si="54">IF(E62="","",SUM(E60:E62))</f>
        <v>378869.0400000001</v>
      </c>
      <c r="F67" s="155">
        <f t="shared" si="54"/>
        <v>396865.16000000021</v>
      </c>
      <c r="G67" s="155">
        <f t="shared" si="54"/>
        <v>336903.74</v>
      </c>
      <c r="H67" s="155">
        <f t="shared" si="54"/>
        <v>311374.30999999976</v>
      </c>
      <c r="I67" s="155">
        <f t="shared" si="54"/>
        <v>337617.05000000005</v>
      </c>
      <c r="J67" s="155">
        <f t="shared" si="54"/>
        <v>314897.43999999994</v>
      </c>
      <c r="K67" s="155">
        <f t="shared" si="54"/>
        <v>372869.66999999981</v>
      </c>
      <c r="L67" s="155">
        <f t="shared" si="54"/>
        <v>493444.35000000033</v>
      </c>
      <c r="M67" s="155">
        <f t="shared" si="54"/>
        <v>455271.89999999967</v>
      </c>
      <c r="N67" s="155">
        <f t="shared" si="54"/>
        <v>469176.05</v>
      </c>
      <c r="O67" s="155">
        <f t="shared" si="54"/>
        <v>416430.30000000005</v>
      </c>
      <c r="P67" s="155" t="str">
        <f t="shared" si="54"/>
        <v/>
      </c>
      <c r="Q67" s="55" t="str">
        <f t="shared" si="41"/>
        <v/>
      </c>
      <c r="S67" s="110" t="s">
        <v>88</v>
      </c>
      <c r="T67" s="196">
        <f>SUM(T60:T62)</f>
        <v>63838.016000000018</v>
      </c>
      <c r="U67" s="155">
        <f>SUM(U60:U62)</f>
        <v>79380.659999999989</v>
      </c>
      <c r="V67" s="155">
        <f>IF(V62="","",SUM(V60:V62))</f>
        <v>89950.456999999995</v>
      </c>
      <c r="W67" s="155">
        <f>IF(W62="","",SUM(W60:W62))</f>
        <v>90706.435000000056</v>
      </c>
      <c r="X67" s="155">
        <f t="shared" ref="X67:AH67" si="55">IF(X62="","",SUM(X60:X62))</f>
        <v>98610.478999999992</v>
      </c>
      <c r="Y67" s="155">
        <f t="shared" si="55"/>
        <v>84566.343999999997</v>
      </c>
      <c r="Z67" s="155">
        <f t="shared" si="55"/>
        <v>90045.485000000015</v>
      </c>
      <c r="AA67" s="155">
        <f t="shared" si="55"/>
        <v>94962.186000000016</v>
      </c>
      <c r="AB67" s="155">
        <f t="shared" si="55"/>
        <v>95891.539000000004</v>
      </c>
      <c r="AC67" s="155">
        <f t="shared" si="55"/>
        <v>103388.924</v>
      </c>
      <c r="AD67" s="155">
        <f t="shared" si="55"/>
        <v>140739.50200000001</v>
      </c>
      <c r="AE67" s="155">
        <f t="shared" si="55"/>
        <v>135949.3170000001</v>
      </c>
      <c r="AF67" s="155">
        <f t="shared" si="55"/>
        <v>144292.44999999987</v>
      </c>
      <c r="AG67" s="155">
        <f t="shared" si="55"/>
        <v>128817.85500000004</v>
      </c>
      <c r="AH67" s="123" t="str">
        <f t="shared" si="55"/>
        <v/>
      </c>
      <c r="AI67" s="55" t="str">
        <f t="shared" si="42"/>
        <v/>
      </c>
      <c r="AK67" s="200">
        <f t="shared" ref="AK67:AL67" si="56">(T67/B67)*10</f>
        <v>2.1176785143360082</v>
      </c>
      <c r="AL67" s="158">
        <f t="shared" si="56"/>
        <v>2.0453352071175841</v>
      </c>
      <c r="AM67" s="158">
        <f t="shared" ref="AM67:AX67" si="57">IF(V62="","",(V67/D67)*10)</f>
        <v>2.3611669003409426</v>
      </c>
      <c r="AN67" s="158">
        <f t="shared" si="57"/>
        <v>2.3941369028200361</v>
      </c>
      <c r="AO67" s="158">
        <f t="shared" si="57"/>
        <v>2.4847350923925884</v>
      </c>
      <c r="AP67" s="158">
        <f t="shared" si="57"/>
        <v>2.5101040433685897</v>
      </c>
      <c r="AQ67" s="158">
        <f t="shared" si="57"/>
        <v>2.8918726467832263</v>
      </c>
      <c r="AR67" s="158">
        <f t="shared" si="57"/>
        <v>2.8127189074129992</v>
      </c>
      <c r="AS67" s="158">
        <f t="shared" si="57"/>
        <v>3.045167309076886</v>
      </c>
      <c r="AT67" s="158">
        <f t="shared" si="57"/>
        <v>2.7727898597920304</v>
      </c>
      <c r="AU67" s="158">
        <f t="shared" si="57"/>
        <v>2.852185905056972</v>
      </c>
      <c r="AV67" s="158">
        <f t="shared" si="57"/>
        <v>2.9861126285193573</v>
      </c>
      <c r="AW67" s="158">
        <f t="shared" si="57"/>
        <v>3.0754436421040641</v>
      </c>
      <c r="AX67" s="158">
        <f t="shared" si="57"/>
        <v>3.0933833344979944</v>
      </c>
      <c r="AY67" s="304" t="str">
        <f t="shared" si="51"/>
        <v/>
      </c>
      <c r="AZ67" s="55" t="str">
        <f t="shared" si="40"/>
        <v/>
      </c>
    </row>
    <row r="68" spans="1:52" x14ac:dyDescent="0.25">
      <c r="B68" s="119"/>
      <c r="C68" s="119"/>
      <c r="D68" s="119"/>
      <c r="E68" s="119"/>
      <c r="F68" s="119"/>
      <c r="G68" s="119"/>
      <c r="H68" s="119"/>
      <c r="I68" s="119"/>
      <c r="J68" s="119"/>
      <c r="K68" s="119"/>
      <c r="L68" s="119"/>
      <c r="M68" s="119"/>
      <c r="N68" s="119"/>
      <c r="O68" s="119"/>
      <c r="P68" s="119"/>
      <c r="T68" s="119"/>
      <c r="U68" s="119"/>
      <c r="V68" s="119"/>
      <c r="W68" s="119"/>
      <c r="X68" s="119"/>
      <c r="Y68" s="119"/>
      <c r="Z68" s="119"/>
      <c r="AA68" s="119"/>
      <c r="AB68" s="119"/>
      <c r="AC68" s="119"/>
      <c r="AD68" s="119"/>
      <c r="AE68" s="119"/>
      <c r="AF68" s="119"/>
      <c r="AG68" s="119"/>
      <c r="AH68" s="119"/>
    </row>
  </sheetData>
  <mergeCells count="24">
    <mergeCell ref="AK4:AY4"/>
    <mergeCell ref="AZ4:AZ5"/>
    <mergeCell ref="A26:A27"/>
    <mergeCell ref="B26:P26"/>
    <mergeCell ref="Q26:Q27"/>
    <mergeCell ref="S26:S27"/>
    <mergeCell ref="T26:AH26"/>
    <mergeCell ref="AI26:AI27"/>
    <mergeCell ref="AK26:AY26"/>
    <mergeCell ref="AZ26:AZ27"/>
    <mergeCell ref="A4:A5"/>
    <mergeCell ref="B4:P4"/>
    <mergeCell ref="Q4:Q5"/>
    <mergeCell ref="S4:S5"/>
    <mergeCell ref="T4:AH4"/>
    <mergeCell ref="AI4:AI5"/>
    <mergeCell ref="AK48:AY48"/>
    <mergeCell ref="AZ48:AZ49"/>
    <mergeCell ref="A48:A49"/>
    <mergeCell ref="B48:P48"/>
    <mergeCell ref="Q48:Q49"/>
    <mergeCell ref="S48:S49"/>
    <mergeCell ref="T48:AH48"/>
    <mergeCell ref="AI48:AI49"/>
  </mergeCells>
  <pageMargins left="0.70866141732283472" right="0.70866141732283472" top="0.74803149606299213" bottom="0.74803149606299213" header="0.31496062992125984" footer="0.31496062992125984"/>
  <pageSetup paperSize="9" scale="40" fitToHeight="2" orientation="landscape" horizontalDpi="4294967292" r:id="rId1"/>
  <ignoredErrors>
    <ignoredError sqref="T42:AE45 B42:M45 B64:M67 T64:AG67" formulaRange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9" id="{8BCDCEAD-5C4C-4E32-B29F-C660A91D5DEB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Q7:Q23</xm:sqref>
        </x14:conditionalFormatting>
        <x14:conditionalFormatting xmlns:xm="http://schemas.microsoft.com/office/excel/2006/main">
          <x14:cfRule type="iconSet" priority="6" id="{141B6E63-E2E8-4A2C-890A-51D7C93EC6E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Q29:Q45</xm:sqref>
        </x14:conditionalFormatting>
        <x14:conditionalFormatting xmlns:xm="http://schemas.microsoft.com/office/excel/2006/main">
          <x14:cfRule type="iconSet" priority="3" id="{163425CA-2F84-47B4-9147-5552B1E3D27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Q51:Q67</xm:sqref>
        </x14:conditionalFormatting>
        <x14:conditionalFormatting xmlns:xm="http://schemas.microsoft.com/office/excel/2006/main">
          <x14:cfRule type="iconSet" priority="7" id="{EE184354-002F-4273-9131-1647D37378C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AI7:AI23</xm:sqref>
        </x14:conditionalFormatting>
        <x14:conditionalFormatting xmlns:xm="http://schemas.microsoft.com/office/excel/2006/main">
          <x14:cfRule type="iconSet" priority="4" id="{72C6261A-9F47-492C-A85C-83F9BEE499B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AI29:AI45</xm:sqref>
        </x14:conditionalFormatting>
        <x14:conditionalFormatting xmlns:xm="http://schemas.microsoft.com/office/excel/2006/main">
          <x14:cfRule type="iconSet" priority="1" id="{F4B6B522-4152-4719-BED7-237DB88C5E0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AI51:AI67</xm:sqref>
        </x14:conditionalFormatting>
        <x14:conditionalFormatting xmlns:xm="http://schemas.microsoft.com/office/excel/2006/main">
          <x14:cfRule type="iconSet" priority="8" id="{4F385933-1276-409F-B758-292E60CF23D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AZ7:AZ23</xm:sqref>
        </x14:conditionalFormatting>
        <x14:conditionalFormatting xmlns:xm="http://schemas.microsoft.com/office/excel/2006/main">
          <x14:cfRule type="iconSet" priority="5" id="{88FA91D6-6847-499C-B3F4-1AD995D33CD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AZ29:AZ45</xm:sqref>
        </x14:conditionalFormatting>
        <x14:conditionalFormatting xmlns:xm="http://schemas.microsoft.com/office/excel/2006/main">
          <x14:cfRule type="iconSet" priority="2" id="{94A2CF14-3F08-4E48-A860-A2DBE937CDA8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AZ51:AZ67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41F998-E955-4669-9D3B-DB951B0F03B3}">
  <sheetPr>
    <pageSetUpPr fitToPage="1"/>
  </sheetPr>
  <dimension ref="A1:BC70"/>
  <sheetViews>
    <sheetView showGridLines="0" topLeftCell="A55" workbookViewId="0">
      <selection activeCell="AA52" sqref="AA52"/>
    </sheetView>
  </sheetViews>
  <sheetFormatPr defaultRowHeight="15" x14ac:dyDescent="0.25"/>
  <cols>
    <col min="1" max="1" width="18.7109375" customWidth="1"/>
    <col min="17" max="17" width="10.140625" customWidth="1"/>
    <col min="18" max="18" width="1.7109375" customWidth="1"/>
    <col min="19" max="19" width="18.7109375" hidden="1" customWidth="1"/>
    <col min="35" max="35" width="10" customWidth="1"/>
    <col min="36" max="36" width="1.7109375" customWidth="1"/>
    <col min="52" max="52" width="10" customWidth="1"/>
    <col min="54" max="55" width="9.140625" style="101"/>
  </cols>
  <sheetData>
    <row r="1" spans="1:55" ht="15.75" x14ac:dyDescent="0.25">
      <c r="A1" s="4" t="s">
        <v>100</v>
      </c>
    </row>
    <row r="3" spans="1:55" ht="15.75" thickBot="1" x14ac:dyDescent="0.3">
      <c r="Q3" s="205" t="s">
        <v>1</v>
      </c>
      <c r="AI3" s="289">
        <v>1000</v>
      </c>
      <c r="AZ3" s="289" t="s">
        <v>47</v>
      </c>
    </row>
    <row r="4" spans="1:55" ht="20.100000000000001" customHeight="1" x14ac:dyDescent="0.25">
      <c r="A4" s="347" t="s">
        <v>3</v>
      </c>
      <c r="B4" s="349" t="s">
        <v>71</v>
      </c>
      <c r="C4" s="343"/>
      <c r="D4" s="343"/>
      <c r="E4" s="343"/>
      <c r="F4" s="343"/>
      <c r="G4" s="343"/>
      <c r="H4" s="343"/>
      <c r="I4" s="343"/>
      <c r="J4" s="343"/>
      <c r="K4" s="343"/>
      <c r="L4" s="343"/>
      <c r="M4" s="343"/>
      <c r="N4" s="343"/>
      <c r="O4" s="343"/>
      <c r="P4" s="344"/>
      <c r="Q4" s="352" t="s">
        <v>146</v>
      </c>
      <c r="S4" s="350" t="s">
        <v>3</v>
      </c>
      <c r="T4" s="342" t="s">
        <v>71</v>
      </c>
      <c r="U4" s="343"/>
      <c r="V4" s="343"/>
      <c r="W4" s="343"/>
      <c r="X4" s="343"/>
      <c r="Y4" s="343"/>
      <c r="Z4" s="343"/>
      <c r="AA4" s="343"/>
      <c r="AB4" s="343"/>
      <c r="AC4" s="343"/>
      <c r="AD4" s="343"/>
      <c r="AE4" s="343"/>
      <c r="AF4" s="343"/>
      <c r="AG4" s="343"/>
      <c r="AH4" s="344"/>
      <c r="AI4" s="354" t="s">
        <v>146</v>
      </c>
      <c r="AK4" s="342" t="s">
        <v>71</v>
      </c>
      <c r="AL4" s="343"/>
      <c r="AM4" s="343"/>
      <c r="AN4" s="343"/>
      <c r="AO4" s="343"/>
      <c r="AP4" s="343"/>
      <c r="AQ4" s="343"/>
      <c r="AR4" s="343"/>
      <c r="AS4" s="343"/>
      <c r="AT4" s="343"/>
      <c r="AU4" s="343"/>
      <c r="AV4" s="343"/>
      <c r="AW4" s="343"/>
      <c r="AX4" s="343"/>
      <c r="AY4" s="344"/>
      <c r="AZ4" s="352" t="s">
        <v>146</v>
      </c>
    </row>
    <row r="5" spans="1:55" ht="20.100000000000001" customHeight="1" thickBot="1" x14ac:dyDescent="0.3">
      <c r="A5" s="348"/>
      <c r="B5" s="99">
        <v>2010</v>
      </c>
      <c r="C5" s="135">
        <v>2011</v>
      </c>
      <c r="D5" s="135">
        <v>2012</v>
      </c>
      <c r="E5" s="135">
        <v>2013</v>
      </c>
      <c r="F5" s="135">
        <v>2014</v>
      </c>
      <c r="G5" s="135">
        <v>2015</v>
      </c>
      <c r="H5" s="135">
        <v>2016</v>
      </c>
      <c r="I5" s="135">
        <v>2017</v>
      </c>
      <c r="J5" s="135">
        <v>2018</v>
      </c>
      <c r="K5" s="135">
        <v>2019</v>
      </c>
      <c r="L5" s="135">
        <v>2020</v>
      </c>
      <c r="M5" s="135">
        <v>2021</v>
      </c>
      <c r="N5" s="135">
        <v>2022</v>
      </c>
      <c r="O5" s="135">
        <v>2023</v>
      </c>
      <c r="P5" s="133">
        <v>2024</v>
      </c>
      <c r="Q5" s="353"/>
      <c r="S5" s="351"/>
      <c r="T5" s="25">
        <v>2010</v>
      </c>
      <c r="U5" s="135">
        <v>2011</v>
      </c>
      <c r="V5" s="135">
        <v>2012</v>
      </c>
      <c r="W5" s="135">
        <v>2013</v>
      </c>
      <c r="X5" s="135">
        <v>2014</v>
      </c>
      <c r="Y5" s="135">
        <v>2015</v>
      </c>
      <c r="Z5" s="135">
        <v>2016</v>
      </c>
      <c r="AA5" s="135">
        <v>2017</v>
      </c>
      <c r="AB5" s="135">
        <v>2018</v>
      </c>
      <c r="AC5" s="135">
        <v>2019</v>
      </c>
      <c r="AD5" s="135">
        <v>2020</v>
      </c>
      <c r="AE5" s="135">
        <v>2021</v>
      </c>
      <c r="AF5" s="135">
        <v>2022</v>
      </c>
      <c r="AG5" s="135">
        <v>2023</v>
      </c>
      <c r="AH5" s="133">
        <v>2024</v>
      </c>
      <c r="AI5" s="355"/>
      <c r="AK5" s="25">
        <v>2010</v>
      </c>
      <c r="AL5" s="135">
        <v>2011</v>
      </c>
      <c r="AM5" s="135">
        <v>2012</v>
      </c>
      <c r="AN5" s="135">
        <v>2013</v>
      </c>
      <c r="AO5" s="135">
        <v>2014</v>
      </c>
      <c r="AP5" s="135">
        <v>2015</v>
      </c>
      <c r="AQ5" s="135">
        <v>2016</v>
      </c>
      <c r="AR5" s="135">
        <v>2017</v>
      </c>
      <c r="AS5" s="135">
        <v>2018</v>
      </c>
      <c r="AT5" s="135">
        <v>2019</v>
      </c>
      <c r="AU5" s="135">
        <v>2020</v>
      </c>
      <c r="AV5" s="135">
        <v>2021</v>
      </c>
      <c r="AW5" s="135">
        <v>2022</v>
      </c>
      <c r="AX5" s="135">
        <v>2023</v>
      </c>
      <c r="AY5" s="133">
        <v>2024</v>
      </c>
      <c r="AZ5" s="353"/>
      <c r="BB5" s="290">
        <v>2013</v>
      </c>
      <c r="BC5" s="290">
        <v>2014</v>
      </c>
    </row>
    <row r="6" spans="1:55" ht="3" customHeight="1" thickBot="1" x14ac:dyDescent="0.3">
      <c r="A6" s="291"/>
      <c r="B6" s="293"/>
      <c r="C6" s="293"/>
      <c r="D6" s="293"/>
      <c r="E6" s="293"/>
      <c r="F6" s="293"/>
      <c r="G6" s="293"/>
      <c r="H6" s="293"/>
      <c r="I6" s="293"/>
      <c r="J6" s="293"/>
      <c r="K6" s="293"/>
      <c r="L6" s="293"/>
      <c r="M6" s="293"/>
      <c r="N6" s="293"/>
      <c r="O6" s="293"/>
      <c r="P6" s="293"/>
      <c r="Q6" s="294"/>
      <c r="S6" s="291"/>
      <c r="T6" s="293"/>
      <c r="U6" s="293"/>
      <c r="V6" s="293"/>
      <c r="W6" s="293"/>
      <c r="X6" s="293"/>
      <c r="Y6" s="293"/>
      <c r="Z6" s="293"/>
      <c r="AA6" s="293"/>
      <c r="AB6" s="293"/>
      <c r="AC6" s="293"/>
      <c r="AD6" s="293"/>
      <c r="AE6" s="293"/>
      <c r="AF6" s="293"/>
      <c r="AG6" s="293"/>
      <c r="AH6" s="293"/>
      <c r="AI6" s="294"/>
      <c r="AK6" s="290"/>
      <c r="AL6" s="290"/>
      <c r="AM6" s="290"/>
      <c r="AN6" s="290"/>
      <c r="AO6" s="290"/>
      <c r="AP6" s="290"/>
      <c r="AQ6" s="290"/>
      <c r="AR6" s="290"/>
      <c r="AS6" s="290"/>
      <c r="AT6" s="290"/>
      <c r="AU6" s="290"/>
      <c r="AV6" s="290"/>
      <c r="AW6" s="290"/>
      <c r="AX6" s="290"/>
      <c r="AY6" s="290"/>
      <c r="AZ6" s="292"/>
    </row>
    <row r="7" spans="1:55" ht="20.100000000000001" customHeight="1" x14ac:dyDescent="0.25">
      <c r="A7" s="120" t="s">
        <v>73</v>
      </c>
      <c r="B7" s="39">
        <v>112208.21</v>
      </c>
      <c r="C7" s="153">
        <v>125412.47000000002</v>
      </c>
      <c r="D7" s="153">
        <v>111648.51</v>
      </c>
      <c r="E7" s="153">
        <v>101032.48999999999</v>
      </c>
      <c r="F7" s="153">
        <v>181499.08999999997</v>
      </c>
      <c r="G7" s="153">
        <v>165515.38999999981</v>
      </c>
      <c r="H7" s="153">
        <v>127441.33000000005</v>
      </c>
      <c r="I7" s="153">
        <v>165564.63999999996</v>
      </c>
      <c r="J7" s="204">
        <v>108022.51</v>
      </c>
      <c r="K7" s="204">
        <v>201133.06000000003</v>
      </c>
      <c r="L7" s="204">
        <v>231418.47</v>
      </c>
      <c r="M7" s="204">
        <v>214311.47</v>
      </c>
      <c r="N7" s="204">
        <v>189490.67999999996</v>
      </c>
      <c r="O7" s="204">
        <v>210798.96999999983</v>
      </c>
      <c r="P7" s="112">
        <v>172338.33999999997</v>
      </c>
      <c r="Q7" s="61">
        <f>IF(P7="","",(P7-O7)/O7)</f>
        <v>-0.18245169793761273</v>
      </c>
      <c r="S7" s="109" t="s">
        <v>73</v>
      </c>
      <c r="T7" s="39">
        <v>5046.811999999999</v>
      </c>
      <c r="U7" s="153">
        <v>5419.8780000000006</v>
      </c>
      <c r="V7" s="153">
        <v>5376.692</v>
      </c>
      <c r="W7" s="153">
        <v>8185.9700000000021</v>
      </c>
      <c r="X7" s="153">
        <v>9253.7109999999993</v>
      </c>
      <c r="Y7" s="153">
        <v>8018.4579999999987</v>
      </c>
      <c r="Z7" s="153">
        <v>7549.5260000000026</v>
      </c>
      <c r="AA7" s="153">
        <v>9256.76</v>
      </c>
      <c r="AB7" s="153">
        <v>8429.6530000000002</v>
      </c>
      <c r="AC7" s="153">
        <v>12162.242999999999</v>
      </c>
      <c r="AD7" s="153">
        <v>14395.186999999998</v>
      </c>
      <c r="AE7" s="153">
        <v>11537.55599999999</v>
      </c>
      <c r="AF7" s="153">
        <v>12256.629000000004</v>
      </c>
      <c r="AG7" s="153">
        <v>14702.599999999997</v>
      </c>
      <c r="AH7" s="112">
        <v>11238.355</v>
      </c>
      <c r="AI7" s="61">
        <f>IF(AH7="","",(AH7-AG7)/AG7)</f>
        <v>-0.23562125066314787</v>
      </c>
      <c r="AK7" s="124">
        <f t="shared" ref="AK7:AX22" si="0">(T7/B7)*10</f>
        <v>0.44977207995742902</v>
      </c>
      <c r="AL7" s="156">
        <f t="shared" si="0"/>
        <v>0.43216420185329257</v>
      </c>
      <c r="AM7" s="156">
        <f t="shared" si="0"/>
        <v>0.48157310832003042</v>
      </c>
      <c r="AN7" s="156">
        <f t="shared" si="0"/>
        <v>0.81023144139078462</v>
      </c>
      <c r="AO7" s="156">
        <f t="shared" si="0"/>
        <v>0.50984889235532815</v>
      </c>
      <c r="AP7" s="156">
        <f t="shared" si="0"/>
        <v>0.48445392298565154</v>
      </c>
      <c r="AQ7" s="156">
        <f t="shared" si="0"/>
        <v>0.5923922796474268</v>
      </c>
      <c r="AR7" s="156">
        <f t="shared" si="0"/>
        <v>0.55910247502123656</v>
      </c>
      <c r="AS7" s="156">
        <f t="shared" si="0"/>
        <v>0.78036077850810914</v>
      </c>
      <c r="AT7" s="156">
        <f t="shared" si="0"/>
        <v>0.60468642002463424</v>
      </c>
      <c r="AU7" s="156">
        <f t="shared" si="0"/>
        <v>0.62204140404177755</v>
      </c>
      <c r="AV7" s="156">
        <f t="shared" si="0"/>
        <v>0.53835457336931103</v>
      </c>
      <c r="AW7" s="156">
        <f t="shared" si="0"/>
        <v>0.64681962194657838</v>
      </c>
      <c r="AX7" s="156">
        <f t="shared" si="0"/>
        <v>0.69747020111151437</v>
      </c>
      <c r="AY7" s="156">
        <f>(AH7/P7)*10</f>
        <v>0.65210997158264383</v>
      </c>
      <c r="AZ7" s="61">
        <f t="shared" ref="AZ7:AZ23" si="1">IF(AY7="","",(AY7-AX7)/AX7)</f>
        <v>-6.503536560641987E-2</v>
      </c>
      <c r="BB7" s="105"/>
      <c r="BC7" s="105"/>
    </row>
    <row r="8" spans="1:55" ht="20.100000000000001" customHeight="1" x14ac:dyDescent="0.25">
      <c r="A8" s="121" t="s">
        <v>74</v>
      </c>
      <c r="B8" s="19">
        <v>103876.33999999997</v>
      </c>
      <c r="C8" s="154">
        <v>109703.67999999998</v>
      </c>
      <c r="D8" s="154">
        <v>90718.43</v>
      </c>
      <c r="E8" s="154">
        <v>91462.49</v>
      </c>
      <c r="F8" s="154">
        <v>178750.52</v>
      </c>
      <c r="G8" s="154">
        <v>189327.78999999998</v>
      </c>
      <c r="H8" s="154">
        <v>161032.97</v>
      </c>
      <c r="I8" s="154">
        <v>180460.41999999998</v>
      </c>
      <c r="J8" s="202">
        <v>101175.85</v>
      </c>
      <c r="K8" s="202">
        <v>239012.21</v>
      </c>
      <c r="L8" s="202">
        <v>200385.87</v>
      </c>
      <c r="M8" s="202">
        <v>256727.69999999998</v>
      </c>
      <c r="N8" s="202">
        <v>265654.02</v>
      </c>
      <c r="O8" s="202">
        <v>255504.85999999981</v>
      </c>
      <c r="P8" s="119">
        <v>195445.55999999997</v>
      </c>
      <c r="Q8" s="52">
        <f t="shared" ref="Q8:Q23" si="2">IF(P8="","",(P8-O8)/O8)</f>
        <v>-0.23506128220026767</v>
      </c>
      <c r="S8" s="109" t="s">
        <v>74</v>
      </c>
      <c r="T8" s="19">
        <v>4875.3999999999996</v>
      </c>
      <c r="U8" s="154">
        <v>5047.22</v>
      </c>
      <c r="V8" s="154">
        <v>4979.2489999999998</v>
      </c>
      <c r="W8" s="154">
        <v>7645.0780000000004</v>
      </c>
      <c r="X8" s="154">
        <v>9124.9479999999967</v>
      </c>
      <c r="Y8" s="154">
        <v>9271.5960000000014</v>
      </c>
      <c r="Z8" s="154">
        <v>8398.7909999999993</v>
      </c>
      <c r="AA8" s="154">
        <v>10079.532000000001</v>
      </c>
      <c r="AB8" s="154">
        <v>9460.1350000000002</v>
      </c>
      <c r="AC8" s="154">
        <v>13827.451999999999</v>
      </c>
      <c r="AD8" s="154">
        <v>13178.782000000005</v>
      </c>
      <c r="AE8" s="154">
        <v>12834.916000000007</v>
      </c>
      <c r="AF8" s="154">
        <v>17027.523999999998</v>
      </c>
      <c r="AG8" s="154">
        <v>16408.732</v>
      </c>
      <c r="AH8" s="119">
        <v>12671.758000000003</v>
      </c>
      <c r="AI8" s="52">
        <f t="shared" ref="AI8:AI23" si="3">IF(AH8="","",(AH8-AG8)/AG8)</f>
        <v>-0.22774300902714462</v>
      </c>
      <c r="AK8" s="125">
        <f t="shared" si="0"/>
        <v>0.46934653261753362</v>
      </c>
      <c r="AL8" s="157">
        <f t="shared" si="0"/>
        <v>0.46007754707955117</v>
      </c>
      <c r="AM8" s="157">
        <f t="shared" si="0"/>
        <v>0.54886851547144277</v>
      </c>
      <c r="AN8" s="157">
        <f t="shared" si="0"/>
        <v>0.83587031142493495</v>
      </c>
      <c r="AO8" s="157">
        <f t="shared" si="0"/>
        <v>0.51048511635099003</v>
      </c>
      <c r="AP8" s="157">
        <f t="shared" si="0"/>
        <v>0.48971130968147902</v>
      </c>
      <c r="AQ8" s="157">
        <f t="shared" si="0"/>
        <v>0.52155723141664712</v>
      </c>
      <c r="AR8" s="157">
        <f t="shared" si="0"/>
        <v>0.55854530317506745</v>
      </c>
      <c r="AS8" s="157">
        <f t="shared" si="0"/>
        <v>0.93501907816934571</v>
      </c>
      <c r="AT8" s="157">
        <f t="shared" si="0"/>
        <v>0.57852492138372347</v>
      </c>
      <c r="AU8" s="157">
        <f t="shared" si="0"/>
        <v>0.65767022395341579</v>
      </c>
      <c r="AV8" s="157">
        <f t="shared" si="0"/>
        <v>0.49994277984027458</v>
      </c>
      <c r="AW8" s="157">
        <f t="shared" si="0"/>
        <v>0.64096617096176434</v>
      </c>
      <c r="AX8" s="157">
        <f t="shared" si="0"/>
        <v>0.64220821474785306</v>
      </c>
      <c r="AY8" s="157">
        <f>IF(AH8="","",(AH8/P8)*10)</f>
        <v>0.64835230843821701</v>
      </c>
      <c r="AZ8" s="52">
        <f t="shared" si="1"/>
        <v>9.5671365598714343E-3</v>
      </c>
      <c r="BB8" s="105"/>
      <c r="BC8" s="105"/>
    </row>
    <row r="9" spans="1:55" ht="20.100000000000001" customHeight="1" x14ac:dyDescent="0.25">
      <c r="A9" s="121" t="s">
        <v>75</v>
      </c>
      <c r="B9" s="19">
        <v>167912.4499999999</v>
      </c>
      <c r="C9" s="154">
        <v>125645.36999999997</v>
      </c>
      <c r="D9" s="154">
        <v>135794.10999999996</v>
      </c>
      <c r="E9" s="154">
        <v>78438.490000000034</v>
      </c>
      <c r="F9" s="154">
        <v>159258.74000000002</v>
      </c>
      <c r="G9" s="154">
        <v>179781.25999999998</v>
      </c>
      <c r="H9" s="154">
        <v>158298.96</v>
      </c>
      <c r="I9" s="154">
        <v>184761.43000000002</v>
      </c>
      <c r="J9" s="202">
        <v>131254.85999999999</v>
      </c>
      <c r="K9" s="202">
        <v>209750.07</v>
      </c>
      <c r="L9" s="202">
        <v>209116.09</v>
      </c>
      <c r="M9" s="202">
        <v>346835.91000000079</v>
      </c>
      <c r="N9" s="202">
        <v>197485.25000000003</v>
      </c>
      <c r="O9" s="202">
        <v>307519.83000000037</v>
      </c>
      <c r="P9" s="119">
        <v>174807.55999999991</v>
      </c>
      <c r="Q9" s="52">
        <f t="shared" si="2"/>
        <v>-0.4315567877362585</v>
      </c>
      <c r="S9" s="109" t="s">
        <v>75</v>
      </c>
      <c r="T9" s="19">
        <v>7464.3919999999998</v>
      </c>
      <c r="U9" s="154">
        <v>5720.5099999999993</v>
      </c>
      <c r="V9" s="154">
        <v>6851.9379999999956</v>
      </c>
      <c r="W9" s="154">
        <v>7142.3209999999999</v>
      </c>
      <c r="X9" s="154">
        <v>8172.4949999999981</v>
      </c>
      <c r="Y9" s="154">
        <v>8953.7059999999983</v>
      </c>
      <c r="Z9" s="154">
        <v>8549.0249999999996</v>
      </c>
      <c r="AA9" s="154">
        <v>9978.1299999999992</v>
      </c>
      <c r="AB9" s="154">
        <v>10309.046</v>
      </c>
      <c r="AC9" s="154">
        <v>11853.175999999999</v>
      </c>
      <c r="AD9" s="154">
        <v>12973.125000000002</v>
      </c>
      <c r="AE9" s="154">
        <v>17902.007000000001</v>
      </c>
      <c r="AF9" s="154">
        <v>13839.738000000003</v>
      </c>
      <c r="AG9" s="154">
        <v>20309.122000000018</v>
      </c>
      <c r="AH9" s="119">
        <v>13217.370000000008</v>
      </c>
      <c r="AI9" s="52">
        <f t="shared" si="3"/>
        <v>-0.34919047706739875</v>
      </c>
      <c r="AK9" s="125">
        <f t="shared" si="0"/>
        <v>0.44454071154342661</v>
      </c>
      <c r="AL9" s="157">
        <f t="shared" si="0"/>
        <v>0.45529015514061527</v>
      </c>
      <c r="AM9" s="157">
        <f t="shared" si="0"/>
        <v>0.50458285709151873</v>
      </c>
      <c r="AN9" s="157">
        <f t="shared" si="0"/>
        <v>0.9105632961572816</v>
      </c>
      <c r="AO9" s="157">
        <f t="shared" si="0"/>
        <v>0.51315833592555093</v>
      </c>
      <c r="AP9" s="157">
        <f t="shared" si="0"/>
        <v>0.49803333228390984</v>
      </c>
      <c r="AQ9" s="157">
        <f t="shared" si="0"/>
        <v>0.54005566429495178</v>
      </c>
      <c r="AR9" s="157">
        <f t="shared" si="0"/>
        <v>0.54005481555322443</v>
      </c>
      <c r="AS9" s="157">
        <f t="shared" si="0"/>
        <v>0.78542204075338629</v>
      </c>
      <c r="AT9" s="157">
        <f t="shared" si="0"/>
        <v>0.56510951343186677</v>
      </c>
      <c r="AU9" s="157">
        <f t="shared" si="0"/>
        <v>0.62037909182406781</v>
      </c>
      <c r="AV9" s="157">
        <f t="shared" si="0"/>
        <v>0.51615206164782534</v>
      </c>
      <c r="AW9" s="157">
        <f t="shared" si="0"/>
        <v>0.70079856596885093</v>
      </c>
      <c r="AX9" s="157">
        <f t="shared" si="0"/>
        <v>0.66041666321160475</v>
      </c>
      <c r="AY9" s="157">
        <f t="shared" ref="AY9:AY18" si="4">IF(AH9="","",(AH9/P9)*10)</f>
        <v>0.75610974719857738</v>
      </c>
      <c r="AZ9" s="52">
        <f t="shared" si="1"/>
        <v>0.14489804591182992</v>
      </c>
      <c r="BB9" s="105"/>
      <c r="BC9" s="105"/>
    </row>
    <row r="10" spans="1:55" ht="20.100000000000001" customHeight="1" x14ac:dyDescent="0.25">
      <c r="A10" s="121" t="s">
        <v>76</v>
      </c>
      <c r="B10" s="19">
        <v>170409.85000000006</v>
      </c>
      <c r="C10" s="154">
        <v>125525.65000000001</v>
      </c>
      <c r="D10" s="154">
        <v>131142.06000000003</v>
      </c>
      <c r="E10" s="154">
        <v>111314.47999999998</v>
      </c>
      <c r="F10" s="154">
        <v>139455.4</v>
      </c>
      <c r="G10" s="154">
        <v>172871.54000000007</v>
      </c>
      <c r="H10" s="154">
        <v>120913.15000000001</v>
      </c>
      <c r="I10" s="154">
        <v>195875.86000000002</v>
      </c>
      <c r="J10" s="202">
        <v>150373.06</v>
      </c>
      <c r="K10" s="202">
        <v>244932.87999999998</v>
      </c>
      <c r="L10" s="202">
        <v>233003.39</v>
      </c>
      <c r="M10" s="202">
        <v>238556.85</v>
      </c>
      <c r="N10" s="202">
        <v>208933.37999999995</v>
      </c>
      <c r="O10" s="202">
        <v>266354.14999999985</v>
      </c>
      <c r="P10" s="119">
        <v>163521.96999999991</v>
      </c>
      <c r="Q10" s="52">
        <f t="shared" si="2"/>
        <v>-0.38607312857712184</v>
      </c>
      <c r="S10" s="109" t="s">
        <v>76</v>
      </c>
      <c r="T10" s="19">
        <v>7083.5199999999986</v>
      </c>
      <c r="U10" s="154">
        <v>5734.7760000000007</v>
      </c>
      <c r="V10" s="154">
        <v>6986.2150000000011</v>
      </c>
      <c r="W10" s="154">
        <v>8949.2860000000001</v>
      </c>
      <c r="X10" s="154">
        <v>7735.4290000000001</v>
      </c>
      <c r="Y10" s="154">
        <v>8580.4020000000019</v>
      </c>
      <c r="Z10" s="154">
        <v>6742.456000000001</v>
      </c>
      <c r="AA10" s="154">
        <v>10425.911000000004</v>
      </c>
      <c r="AB10" s="154">
        <v>11410.679</v>
      </c>
      <c r="AC10" s="154">
        <v>13024.389000000001</v>
      </c>
      <c r="AD10" s="154">
        <v>14120.863000000001</v>
      </c>
      <c r="AE10" s="154">
        <v>13171.960999999996</v>
      </c>
      <c r="AF10" s="154">
        <v>15339.62099999999</v>
      </c>
      <c r="AG10" s="154">
        <v>17054.146000000001</v>
      </c>
      <c r="AH10" s="119">
        <v>12217.896000000008</v>
      </c>
      <c r="AI10" s="52">
        <f t="shared" si="3"/>
        <v>-0.28358206854802304</v>
      </c>
      <c r="AK10" s="125">
        <f t="shared" si="0"/>
        <v>0.41567550232571626</v>
      </c>
      <c r="AL10" s="157">
        <f t="shared" si="0"/>
        <v>0.45686088859129592</v>
      </c>
      <c r="AM10" s="157">
        <f t="shared" si="0"/>
        <v>0.53272115749897475</v>
      </c>
      <c r="AN10" s="157">
        <f t="shared" si="0"/>
        <v>0.80396422819385238</v>
      </c>
      <c r="AO10" s="157">
        <f t="shared" si="0"/>
        <v>0.55468838065790216</v>
      </c>
      <c r="AP10" s="157">
        <f t="shared" si="0"/>
        <v>0.49634555231011412</v>
      </c>
      <c r="AQ10" s="157">
        <f t="shared" si="0"/>
        <v>0.55762801647298088</v>
      </c>
      <c r="AR10" s="157">
        <f t="shared" si="0"/>
        <v>0.53227135799174041</v>
      </c>
      <c r="AS10" s="157">
        <f t="shared" si="0"/>
        <v>0.75882468575155682</v>
      </c>
      <c r="AT10" s="157">
        <f t="shared" si="0"/>
        <v>0.5317533930111793</v>
      </c>
      <c r="AU10" s="157">
        <f t="shared" si="0"/>
        <v>0.60603680487223821</v>
      </c>
      <c r="AV10" s="157">
        <f t="shared" si="0"/>
        <v>0.55215186652573567</v>
      </c>
      <c r="AW10" s="157">
        <f t="shared" si="0"/>
        <v>0.73418718445085196</v>
      </c>
      <c r="AX10" s="157">
        <f t="shared" si="0"/>
        <v>0.64028084413177</v>
      </c>
      <c r="AY10" s="157">
        <f t="shared" si="4"/>
        <v>0.74717152685966393</v>
      </c>
      <c r="AZ10" s="52">
        <f t="shared" si="1"/>
        <v>0.166943433819013</v>
      </c>
      <c r="BB10" s="105"/>
      <c r="BC10" s="105"/>
    </row>
    <row r="11" spans="1:55" ht="20.100000000000001" customHeight="1" x14ac:dyDescent="0.25">
      <c r="A11" s="121" t="s">
        <v>77</v>
      </c>
      <c r="B11" s="19">
        <v>105742.86999999997</v>
      </c>
      <c r="C11" s="154">
        <v>146772.35999999993</v>
      </c>
      <c r="D11" s="154">
        <v>106191.60999999997</v>
      </c>
      <c r="E11" s="154">
        <v>156740.30999999991</v>
      </c>
      <c r="F11" s="154">
        <v>208322.54999999996</v>
      </c>
      <c r="G11" s="154">
        <v>182102.74999999991</v>
      </c>
      <c r="H11" s="154">
        <v>156318.05000000002</v>
      </c>
      <c r="I11" s="154">
        <v>208364.81999999995</v>
      </c>
      <c r="J11" s="202">
        <v>123404.02</v>
      </c>
      <c r="K11" s="202">
        <v>228431.58000000013</v>
      </c>
      <c r="L11" s="202">
        <v>207366.91000000006</v>
      </c>
      <c r="M11" s="202">
        <v>271945.74000000005</v>
      </c>
      <c r="N11" s="202">
        <v>298254.8</v>
      </c>
      <c r="O11" s="202">
        <v>272003.78999999998</v>
      </c>
      <c r="P11" s="119">
        <v>185138.12000000014</v>
      </c>
      <c r="Q11" s="52">
        <f t="shared" si="2"/>
        <v>-0.31935463105127998</v>
      </c>
      <c r="S11" s="109" t="s">
        <v>77</v>
      </c>
      <c r="T11" s="19">
        <v>5269.9080000000022</v>
      </c>
      <c r="U11" s="154">
        <v>6791.5110000000022</v>
      </c>
      <c r="V11" s="154">
        <v>6331.175000000002</v>
      </c>
      <c r="W11" s="154">
        <v>12356.189000000002</v>
      </c>
      <c r="X11" s="154">
        <v>10013.188000000002</v>
      </c>
      <c r="Y11" s="154">
        <v>9709.3430000000008</v>
      </c>
      <c r="Z11" s="154">
        <v>9074.4239999999991</v>
      </c>
      <c r="AA11" s="154">
        <v>11193.306000000002</v>
      </c>
      <c r="AB11" s="154">
        <v>12194.198</v>
      </c>
      <c r="AC11" s="154">
        <v>12392.851000000008</v>
      </c>
      <c r="AD11" s="154">
        <v>10554.120999999999</v>
      </c>
      <c r="AE11" s="154">
        <v>14483.971999999998</v>
      </c>
      <c r="AF11" s="154">
        <v>20503.534999999996</v>
      </c>
      <c r="AG11" s="154">
        <v>18469.30599999999</v>
      </c>
      <c r="AH11" s="119">
        <v>13084.539999999999</v>
      </c>
      <c r="AI11" s="52">
        <f t="shared" si="3"/>
        <v>-0.29155215685960228</v>
      </c>
      <c r="AK11" s="125">
        <f t="shared" si="0"/>
        <v>0.4983700555886183</v>
      </c>
      <c r="AL11" s="157">
        <f t="shared" si="0"/>
        <v>0.46272411236012051</v>
      </c>
      <c r="AM11" s="157">
        <f t="shared" si="0"/>
        <v>0.59620293919642087</v>
      </c>
      <c r="AN11" s="157">
        <f t="shared" si="0"/>
        <v>0.78832235306922693</v>
      </c>
      <c r="AO11" s="157">
        <f t="shared" si="0"/>
        <v>0.48065790285305188</v>
      </c>
      <c r="AP11" s="157">
        <f t="shared" si="0"/>
        <v>0.53317937263440585</v>
      </c>
      <c r="AQ11" s="157">
        <f t="shared" si="0"/>
        <v>0.58051031214885285</v>
      </c>
      <c r="AR11" s="157">
        <f t="shared" si="0"/>
        <v>0.53719749811892448</v>
      </c>
      <c r="AS11" s="157">
        <f t="shared" si="0"/>
        <v>0.98815241189063374</v>
      </c>
      <c r="AT11" s="157">
        <f t="shared" si="0"/>
        <v>0.54251916481950524</v>
      </c>
      <c r="AU11" s="157">
        <f t="shared" si="0"/>
        <v>0.50895878228594893</v>
      </c>
      <c r="AV11" s="157">
        <f t="shared" si="0"/>
        <v>0.53260521749669598</v>
      </c>
      <c r="AW11" s="157">
        <f t="shared" si="0"/>
        <v>0.68745029417799808</v>
      </c>
      <c r="AX11" s="157">
        <f t="shared" si="0"/>
        <v>0.67900914174762017</v>
      </c>
      <c r="AY11" s="157">
        <f t="shared" si="4"/>
        <v>0.70674478059947843</v>
      </c>
      <c r="AZ11" s="52">
        <f t="shared" si="1"/>
        <v>4.0847224501974783E-2</v>
      </c>
      <c r="BB11" s="105"/>
      <c r="BC11" s="105"/>
    </row>
    <row r="12" spans="1:55" ht="20.100000000000001" customHeight="1" x14ac:dyDescent="0.25">
      <c r="A12" s="121" t="s">
        <v>78</v>
      </c>
      <c r="B12" s="19">
        <v>173043.08000000005</v>
      </c>
      <c r="C12" s="154">
        <v>88557.569999999978</v>
      </c>
      <c r="D12" s="154">
        <v>121066.39000000004</v>
      </c>
      <c r="E12" s="154">
        <v>142381.43</v>
      </c>
      <c r="F12" s="154">
        <v>163673.44999999992</v>
      </c>
      <c r="G12" s="154">
        <v>227727.18000000014</v>
      </c>
      <c r="H12" s="154">
        <v>161332.92000000001</v>
      </c>
      <c r="I12" s="154">
        <v>247351.10999999993</v>
      </c>
      <c r="J12" s="202">
        <v>159573.16</v>
      </c>
      <c r="K12" s="202">
        <v>248865.2099999999</v>
      </c>
      <c r="L12" s="202">
        <v>200988.73999999996</v>
      </c>
      <c r="M12" s="202">
        <v>276889.69999999984</v>
      </c>
      <c r="N12" s="202">
        <v>225840.24999999988</v>
      </c>
      <c r="O12" s="202">
        <v>318138.08000000066</v>
      </c>
      <c r="P12" s="119">
        <v>176789.4599999999</v>
      </c>
      <c r="Q12" s="52">
        <f t="shared" si="2"/>
        <v>-0.44429959469171521</v>
      </c>
      <c r="S12" s="109" t="s">
        <v>78</v>
      </c>
      <c r="T12" s="19">
        <v>8468.7459999999992</v>
      </c>
      <c r="U12" s="154">
        <v>4467.674</v>
      </c>
      <c r="V12" s="154">
        <v>6989.1480000000029</v>
      </c>
      <c r="W12" s="154">
        <v>11275.52199999999</v>
      </c>
      <c r="X12" s="154">
        <v>8874.6120000000028</v>
      </c>
      <c r="Y12" s="154">
        <v>11770.861000000004</v>
      </c>
      <c r="Z12" s="154">
        <v>9513.2329999999984</v>
      </c>
      <c r="AA12" s="154">
        <v>14562.611999999999</v>
      </c>
      <c r="AB12" s="154">
        <v>13054.882</v>
      </c>
      <c r="AC12" s="154">
        <v>13834.111000000008</v>
      </c>
      <c r="AD12" s="154">
        <v>12299.127999999995</v>
      </c>
      <c r="AE12" s="154">
        <v>14683.353999999999</v>
      </c>
      <c r="AF12" s="154">
        <v>14797.464000000002</v>
      </c>
      <c r="AG12" s="154">
        <v>19672.213000000003</v>
      </c>
      <c r="AH12" s="119">
        <v>14265.303999999995</v>
      </c>
      <c r="AI12" s="52">
        <f t="shared" si="3"/>
        <v>-0.27485006389469285</v>
      </c>
      <c r="AK12" s="125">
        <f t="shared" si="0"/>
        <v>0.48940102083250003</v>
      </c>
      <c r="AL12" s="157">
        <f t="shared" si="0"/>
        <v>0.50449374344847098</v>
      </c>
      <c r="AM12" s="157">
        <f t="shared" si="0"/>
        <v>0.57729878622795316</v>
      </c>
      <c r="AN12" s="157">
        <f t="shared" si="0"/>
        <v>0.79192363779461905</v>
      </c>
      <c r="AO12" s="157">
        <f t="shared" si="0"/>
        <v>0.54221451310521085</v>
      </c>
      <c r="AP12" s="157">
        <f t="shared" si="0"/>
        <v>0.51688432623633229</v>
      </c>
      <c r="AQ12" s="157">
        <f t="shared" si="0"/>
        <v>0.58966471319058733</v>
      </c>
      <c r="AR12" s="157">
        <f t="shared" si="0"/>
        <v>0.5887425368740008</v>
      </c>
      <c r="AS12" s="157">
        <f t="shared" si="0"/>
        <v>0.81811264500872194</v>
      </c>
      <c r="AT12" s="157">
        <f t="shared" si="0"/>
        <v>0.55588770322698033</v>
      </c>
      <c r="AU12" s="157">
        <f t="shared" si="0"/>
        <v>0.61193119574758248</v>
      </c>
      <c r="AV12" s="157">
        <f t="shared" si="0"/>
        <v>0.53029614319348128</v>
      </c>
      <c r="AW12" s="157">
        <f t="shared" si="0"/>
        <v>0.65521819073438015</v>
      </c>
      <c r="AX12" s="157">
        <f t="shared" si="0"/>
        <v>0.61835455221204461</v>
      </c>
      <c r="AY12" s="157">
        <f t="shared" si="4"/>
        <v>0.80690919017457274</v>
      </c>
      <c r="AZ12" s="52">
        <f t="shared" si="1"/>
        <v>0.30492965126238686</v>
      </c>
      <c r="BB12" s="105"/>
      <c r="BC12" s="105"/>
    </row>
    <row r="13" spans="1:55" ht="20.100000000000001" customHeight="1" x14ac:dyDescent="0.25">
      <c r="A13" s="121" t="s">
        <v>79</v>
      </c>
      <c r="B13" s="19">
        <v>153878.58000000007</v>
      </c>
      <c r="C13" s="154">
        <v>146271.1</v>
      </c>
      <c r="D13" s="154">
        <v>129654.32999999994</v>
      </c>
      <c r="E13" s="154">
        <v>179800.25999999989</v>
      </c>
      <c r="F13" s="154">
        <v>269493.00999999989</v>
      </c>
      <c r="G13" s="154">
        <v>237770.30999999997</v>
      </c>
      <c r="H13" s="154">
        <v>147807.46000000011</v>
      </c>
      <c r="I13" s="154">
        <v>207312.03999999983</v>
      </c>
      <c r="J13" s="202">
        <v>176243.62</v>
      </c>
      <c r="K13" s="202">
        <v>278687.1700000001</v>
      </c>
      <c r="L13" s="202">
        <v>285820.33000000013</v>
      </c>
      <c r="M13" s="202">
        <v>278908.12</v>
      </c>
      <c r="N13" s="202">
        <v>236057.12999999974</v>
      </c>
      <c r="O13" s="202">
        <v>293975.4000000002</v>
      </c>
      <c r="P13" s="119">
        <v>165682.68999999983</v>
      </c>
      <c r="Q13" s="52">
        <f t="shared" si="2"/>
        <v>-0.43640627753206657</v>
      </c>
      <c r="S13" s="109" t="s">
        <v>79</v>
      </c>
      <c r="T13" s="19">
        <v>8304.4390000000039</v>
      </c>
      <c r="U13" s="154">
        <v>7350.9219999999987</v>
      </c>
      <c r="V13" s="154">
        <v>8610.476999999999</v>
      </c>
      <c r="W13" s="154">
        <v>14121.920000000007</v>
      </c>
      <c r="X13" s="154">
        <v>13262.653999999999</v>
      </c>
      <c r="Y13" s="154">
        <v>12363.967000000001</v>
      </c>
      <c r="Z13" s="154">
        <v>8473.6030000000046</v>
      </c>
      <c r="AA13" s="154">
        <v>11749.72900000001</v>
      </c>
      <c r="AB13" s="154">
        <v>14285.174000000001</v>
      </c>
      <c r="AC13" s="154">
        <v>14287.105000000005</v>
      </c>
      <c r="AD13" s="154">
        <v>16611.900999999998</v>
      </c>
      <c r="AE13" s="154">
        <v>15670.151999999995</v>
      </c>
      <c r="AF13" s="154">
        <v>16724.077000000001</v>
      </c>
      <c r="AG13" s="154">
        <v>19188.491000000005</v>
      </c>
      <c r="AH13" s="119">
        <v>13486.543000000003</v>
      </c>
      <c r="AI13" s="52">
        <f t="shared" si="3"/>
        <v>-0.29715458083702362</v>
      </c>
      <c r="AK13" s="125">
        <f t="shared" si="0"/>
        <v>0.53967478774498701</v>
      </c>
      <c r="AL13" s="157">
        <f t="shared" si="0"/>
        <v>0.50255463998014638</v>
      </c>
      <c r="AM13" s="157">
        <f t="shared" si="0"/>
        <v>0.66411025378018629</v>
      </c>
      <c r="AN13" s="157">
        <f t="shared" si="0"/>
        <v>0.78542266846555253</v>
      </c>
      <c r="AO13" s="157">
        <f t="shared" si="0"/>
        <v>0.49213350654252608</v>
      </c>
      <c r="AP13" s="157">
        <f t="shared" si="0"/>
        <v>0.51999625184490039</v>
      </c>
      <c r="AQ13" s="157">
        <f t="shared" si="0"/>
        <v>0.57328655806682549</v>
      </c>
      <c r="AR13" s="157">
        <f t="shared" si="0"/>
        <v>0.56676539384784497</v>
      </c>
      <c r="AS13" s="157">
        <f t="shared" si="0"/>
        <v>0.81053566648256559</v>
      </c>
      <c r="AT13" s="157">
        <f t="shared" si="0"/>
        <v>0.51265743593434887</v>
      </c>
      <c r="AU13" s="157">
        <f t="shared" si="0"/>
        <v>0.58120081940987156</v>
      </c>
      <c r="AV13" s="157">
        <f t="shared" si="0"/>
        <v>0.56183921787576485</v>
      </c>
      <c r="AW13" s="157">
        <f t="shared" si="0"/>
        <v>0.70847582532245557</v>
      </c>
      <c r="AX13" s="157">
        <f t="shared" si="0"/>
        <v>0.65272437761799085</v>
      </c>
      <c r="AY13" s="157">
        <f t="shared" si="4"/>
        <v>0.8139983120747265</v>
      </c>
      <c r="AZ13" s="52">
        <f t="shared" si="1"/>
        <v>0.2470781542513826</v>
      </c>
      <c r="BB13" s="105"/>
      <c r="BC13" s="105"/>
    </row>
    <row r="14" spans="1:55" ht="20.100000000000001" customHeight="1" x14ac:dyDescent="0.25">
      <c r="A14" s="121" t="s">
        <v>80</v>
      </c>
      <c r="B14" s="19">
        <v>172907.80999999991</v>
      </c>
      <c r="C14" s="154">
        <v>197865.85999999996</v>
      </c>
      <c r="D14" s="154">
        <v>108818.47999999997</v>
      </c>
      <c r="E14" s="154">
        <v>128700.31000000001</v>
      </c>
      <c r="F14" s="154">
        <v>196874.73</v>
      </c>
      <c r="G14" s="154">
        <v>236496.18999999983</v>
      </c>
      <c r="H14" s="154">
        <v>161286.66999999981</v>
      </c>
      <c r="I14" s="154">
        <v>171590.03999999995</v>
      </c>
      <c r="J14" s="202">
        <v>180155.07</v>
      </c>
      <c r="K14" s="202">
        <v>296232.94000000058</v>
      </c>
      <c r="L14" s="202">
        <v>286301.54999999993</v>
      </c>
      <c r="M14" s="202">
        <v>219196.88999999978</v>
      </c>
      <c r="N14" s="202">
        <v>242636.11999999979</v>
      </c>
      <c r="O14" s="202">
        <v>251267.44999999998</v>
      </c>
      <c r="P14" s="119">
        <v>164090.84000000008</v>
      </c>
      <c r="Q14" s="52">
        <f t="shared" si="2"/>
        <v>-0.34694748563731553</v>
      </c>
      <c r="S14" s="109" t="s">
        <v>80</v>
      </c>
      <c r="T14" s="19">
        <v>7854.7379999999985</v>
      </c>
      <c r="U14" s="154">
        <v>8326.2219999999998</v>
      </c>
      <c r="V14" s="154">
        <v>7079.4509999999991</v>
      </c>
      <c r="W14" s="154">
        <v>9224.3630000000012</v>
      </c>
      <c r="X14" s="154">
        <v>8588.8440000000028</v>
      </c>
      <c r="Y14" s="154">
        <v>10903.496999999998</v>
      </c>
      <c r="Z14" s="154">
        <v>9835.2980000000043</v>
      </c>
      <c r="AA14" s="154">
        <v>10047.059999999994</v>
      </c>
      <c r="AB14" s="154">
        <v>13857.925999999999</v>
      </c>
      <c r="AC14" s="154">
        <v>14770.591999999991</v>
      </c>
      <c r="AD14" s="154">
        <v>15842.40800000001</v>
      </c>
      <c r="AE14" s="154">
        <v>12842.719000000006</v>
      </c>
      <c r="AF14" s="154">
        <v>16614.627</v>
      </c>
      <c r="AG14" s="154">
        <v>17015.243999999999</v>
      </c>
      <c r="AH14" s="119">
        <v>12642.317000000005</v>
      </c>
      <c r="AI14" s="52">
        <f t="shared" si="3"/>
        <v>-0.25700054609854517</v>
      </c>
      <c r="AK14" s="125">
        <f t="shared" si="0"/>
        <v>0.45427317597741834</v>
      </c>
      <c r="AL14" s="157">
        <f t="shared" si="0"/>
        <v>0.4208013449111434</v>
      </c>
      <c r="AM14" s="157">
        <f t="shared" si="0"/>
        <v>0.65057433259497854</v>
      </c>
      <c r="AN14" s="157">
        <f t="shared" si="0"/>
        <v>0.71673199543963806</v>
      </c>
      <c r="AO14" s="157">
        <f t="shared" si="0"/>
        <v>0.436259341155668</v>
      </c>
      <c r="AP14" s="157">
        <f t="shared" si="0"/>
        <v>0.46104324133086483</v>
      </c>
      <c r="AQ14" s="157">
        <f t="shared" si="0"/>
        <v>0.60980228558256033</v>
      </c>
      <c r="AR14" s="157">
        <f t="shared" si="0"/>
        <v>0.58552699212611625</v>
      </c>
      <c r="AS14" s="157">
        <f t="shared" si="0"/>
        <v>0.76922209294470589</v>
      </c>
      <c r="AT14" s="157">
        <f t="shared" si="0"/>
        <v>0.49861409740591178</v>
      </c>
      <c r="AU14" s="157">
        <f t="shared" si="0"/>
        <v>0.55334691691330395</v>
      </c>
      <c r="AV14" s="157">
        <f t="shared" si="0"/>
        <v>0.58589877803467094</v>
      </c>
      <c r="AW14" s="157">
        <f t="shared" si="0"/>
        <v>0.6847548913986925</v>
      </c>
      <c r="AX14" s="157">
        <f t="shared" si="0"/>
        <v>0.67717661002250795</v>
      </c>
      <c r="AY14" s="157">
        <f t="shared" si="4"/>
        <v>0.77044623575575566</v>
      </c>
      <c r="AZ14" s="52">
        <f t="shared" si="1"/>
        <v>0.13773308816757215</v>
      </c>
      <c r="BB14" s="105"/>
      <c r="BC14" s="105"/>
    </row>
    <row r="15" spans="1:55" ht="20.100000000000001" customHeight="1" x14ac:dyDescent="0.25">
      <c r="A15" s="121" t="s">
        <v>81</v>
      </c>
      <c r="B15" s="19">
        <v>184668.65</v>
      </c>
      <c r="C15" s="154">
        <v>144340.81999999992</v>
      </c>
      <c r="D15" s="154">
        <v>80105.51999999996</v>
      </c>
      <c r="E15" s="154">
        <v>122946.30000000002</v>
      </c>
      <c r="F15" s="154">
        <v>216355.29000000004</v>
      </c>
      <c r="G15" s="154">
        <v>152646.59000000005</v>
      </c>
      <c r="H15" s="154">
        <v>149729.00999999972</v>
      </c>
      <c r="I15" s="154">
        <v>137518.23999999996</v>
      </c>
      <c r="J15" s="202">
        <v>158081.72</v>
      </c>
      <c r="K15" s="202">
        <v>248455.1099999999</v>
      </c>
      <c r="L15" s="202">
        <v>193947.6099999999</v>
      </c>
      <c r="M15" s="202">
        <v>185986.09999999983</v>
      </c>
      <c r="N15" s="202">
        <v>274125.09999999974</v>
      </c>
      <c r="O15" s="202">
        <v>171167.9899999999</v>
      </c>
      <c r="P15" s="119">
        <v>163787.5199999999</v>
      </c>
      <c r="Q15" s="52">
        <f t="shared" si="2"/>
        <v>-4.3118283973539707E-2</v>
      </c>
      <c r="S15" s="109" t="s">
        <v>81</v>
      </c>
      <c r="T15" s="19">
        <v>8976.5390000000007</v>
      </c>
      <c r="U15" s="154">
        <v>8231.4969999999994</v>
      </c>
      <c r="V15" s="154">
        <v>7380.0529999999981</v>
      </c>
      <c r="W15" s="154">
        <v>9158.0150000000012</v>
      </c>
      <c r="X15" s="154">
        <v>11920.680999999999</v>
      </c>
      <c r="Y15" s="154">
        <v>8611.9049999999952</v>
      </c>
      <c r="Z15" s="154">
        <v>9047.3699999999972</v>
      </c>
      <c r="AA15" s="154">
        <v>10872.128000000008</v>
      </c>
      <c r="AB15" s="154">
        <v>13645.628000000001</v>
      </c>
      <c r="AC15" s="154">
        <v>13484.313000000007</v>
      </c>
      <c r="AD15" s="154">
        <v>12902.209999999997</v>
      </c>
      <c r="AE15" s="154">
        <v>12615.414999999995</v>
      </c>
      <c r="AF15" s="154">
        <v>19603.920000000002</v>
      </c>
      <c r="AG15" s="154">
        <v>13282.670000000006</v>
      </c>
      <c r="AH15" s="119">
        <v>13376.762000000002</v>
      </c>
      <c r="AI15" s="52">
        <f t="shared" si="3"/>
        <v>7.0838167326295748E-3</v>
      </c>
      <c r="AK15" s="125">
        <f t="shared" si="0"/>
        <v>0.48608894904468092</v>
      </c>
      <c r="AL15" s="157">
        <f t="shared" si="0"/>
        <v>0.57028198953005838</v>
      </c>
      <c r="AM15" s="157">
        <f t="shared" si="0"/>
        <v>0.92129144158854492</v>
      </c>
      <c r="AN15" s="157">
        <f t="shared" si="0"/>
        <v>0.7448792684285741</v>
      </c>
      <c r="AO15" s="157">
        <f t="shared" si="0"/>
        <v>0.55097709882665669</v>
      </c>
      <c r="AP15" s="157">
        <f t="shared" si="0"/>
        <v>0.56417277320115655</v>
      </c>
      <c r="AQ15" s="157">
        <f t="shared" si="0"/>
        <v>0.60424963739491866</v>
      </c>
      <c r="AR15" s="157">
        <f t="shared" si="0"/>
        <v>0.79059534211607208</v>
      </c>
      <c r="AS15" s="157">
        <f t="shared" si="0"/>
        <v>0.86320088116450155</v>
      </c>
      <c r="AT15" s="157">
        <f t="shared" si="0"/>
        <v>0.54272632991931669</v>
      </c>
      <c r="AU15" s="157">
        <f t="shared" si="0"/>
        <v>0.66524202077045469</v>
      </c>
      <c r="AV15" s="157">
        <f t="shared" si="0"/>
        <v>0.67829880835180723</v>
      </c>
      <c r="AW15" s="157">
        <f t="shared" si="0"/>
        <v>0.71514501955494125</v>
      </c>
      <c r="AX15" s="157">
        <f t="shared" si="0"/>
        <v>0.77600198495057482</v>
      </c>
      <c r="AY15" s="157">
        <f t="shared" si="4"/>
        <v>0.81671436260833619</v>
      </c>
      <c r="AZ15" s="52">
        <f t="shared" si="1"/>
        <v>5.2464269998425871E-2</v>
      </c>
      <c r="BB15" s="105"/>
      <c r="BC15" s="105"/>
    </row>
    <row r="16" spans="1:55" ht="20.100000000000001" customHeight="1" x14ac:dyDescent="0.25">
      <c r="A16" s="121" t="s">
        <v>82</v>
      </c>
      <c r="B16" s="19">
        <v>175049.21999999997</v>
      </c>
      <c r="C16" s="154">
        <v>101082.92000000001</v>
      </c>
      <c r="D16" s="154">
        <v>69030.890000000014</v>
      </c>
      <c r="E16" s="154">
        <v>154535.30999999976</v>
      </c>
      <c r="F16" s="154">
        <v>191998.53000000006</v>
      </c>
      <c r="G16" s="154">
        <v>123638.51</v>
      </c>
      <c r="H16" s="154">
        <v>139323.20999999988</v>
      </c>
      <c r="I16" s="154">
        <v>159510.34999999989</v>
      </c>
      <c r="J16" s="202">
        <v>217871.62</v>
      </c>
      <c r="K16" s="202">
        <v>280257.64000000013</v>
      </c>
      <c r="L16" s="202">
        <v>221165.11999999979</v>
      </c>
      <c r="M16" s="202">
        <v>222116.84000000008</v>
      </c>
      <c r="N16" s="202">
        <v>259394.99000000002</v>
      </c>
      <c r="O16" s="202">
        <v>168628.73999999985</v>
      </c>
      <c r="P16" s="119">
        <v>147426.99999999991</v>
      </c>
      <c r="Q16" s="52">
        <f t="shared" si="2"/>
        <v>-0.12573028773149791</v>
      </c>
      <c r="S16" s="109" t="s">
        <v>82</v>
      </c>
      <c r="T16" s="19">
        <v>8917.1569999999974</v>
      </c>
      <c r="U16" s="154">
        <v>6317.9840000000004</v>
      </c>
      <c r="V16" s="154">
        <v>6844.7550000000019</v>
      </c>
      <c r="W16" s="154">
        <v>12425.312000000002</v>
      </c>
      <c r="X16" s="154">
        <v>11852.688999999998</v>
      </c>
      <c r="Y16" s="154">
        <v>8900.4360000000015</v>
      </c>
      <c r="Z16" s="154">
        <v>10677.083000000001</v>
      </c>
      <c r="AA16" s="154">
        <v>13098.086000000008</v>
      </c>
      <c r="AB16" s="154">
        <v>16740.395</v>
      </c>
      <c r="AC16" s="154">
        <v>17459.428999999986</v>
      </c>
      <c r="AD16" s="154">
        <v>14265.805999999997</v>
      </c>
      <c r="AE16" s="154">
        <v>13945.046000000009</v>
      </c>
      <c r="AF16" s="154">
        <v>17808.539999999997</v>
      </c>
      <c r="AG16" s="154">
        <v>12604.263000000004</v>
      </c>
      <c r="AH16" s="119">
        <v>11643.812</v>
      </c>
      <c r="AI16" s="52">
        <f t="shared" si="3"/>
        <v>-7.6200488675934819E-2</v>
      </c>
      <c r="AK16" s="125">
        <f t="shared" si="0"/>
        <v>0.50940855377704619</v>
      </c>
      <c r="AL16" s="157">
        <f t="shared" si="0"/>
        <v>0.62502982699747878</v>
      </c>
      <c r="AM16" s="157">
        <f t="shared" si="0"/>
        <v>0.99154958019518513</v>
      </c>
      <c r="AN16" s="157">
        <f t="shared" si="0"/>
        <v>0.80404355483546253</v>
      </c>
      <c r="AO16" s="157">
        <f t="shared" si="0"/>
        <v>0.61733227853359063</v>
      </c>
      <c r="AP16" s="157">
        <f t="shared" si="0"/>
        <v>0.71987570862832317</v>
      </c>
      <c r="AQ16" s="157">
        <f t="shared" si="0"/>
        <v>0.76635350276526137</v>
      </c>
      <c r="AR16" s="157">
        <f t="shared" si="0"/>
        <v>0.8211433301976967</v>
      </c>
      <c r="AS16" s="157">
        <f t="shared" si="0"/>
        <v>0.76836051432490382</v>
      </c>
      <c r="AT16" s="157">
        <f t="shared" si="0"/>
        <v>0.62297780713489115</v>
      </c>
      <c r="AU16" s="157">
        <f t="shared" si="0"/>
        <v>0.64502965024503012</v>
      </c>
      <c r="AV16" s="157">
        <f t="shared" si="0"/>
        <v>0.62782479707526928</v>
      </c>
      <c r="AW16" s="157">
        <f t="shared" si="0"/>
        <v>0.68654140158990717</v>
      </c>
      <c r="AX16" s="157">
        <f t="shared" si="0"/>
        <v>0.74745639444379508</v>
      </c>
      <c r="AY16" s="157">
        <f t="shared" si="4"/>
        <v>0.78980186804316754</v>
      </c>
      <c r="AZ16" s="52">
        <f t="shared" si="1"/>
        <v>5.6652767859298347E-2</v>
      </c>
      <c r="BB16" s="105"/>
      <c r="BC16" s="105"/>
    </row>
    <row r="17" spans="1:55" ht="20.100000000000001" customHeight="1" x14ac:dyDescent="0.25">
      <c r="A17" s="121" t="s">
        <v>83</v>
      </c>
      <c r="B17" s="19">
        <v>143652.40999999997</v>
      </c>
      <c r="C17" s="154">
        <v>108321.03000000003</v>
      </c>
      <c r="D17" s="154">
        <v>126056.69</v>
      </c>
      <c r="E17" s="154">
        <v>102105.74999999991</v>
      </c>
      <c r="F17" s="154">
        <v>191150.96000000002</v>
      </c>
      <c r="G17" s="154">
        <v>143866.02999999988</v>
      </c>
      <c r="H17" s="154">
        <v>151239.86000000007</v>
      </c>
      <c r="I17" s="154">
        <v>135902.21999999988</v>
      </c>
      <c r="J17" s="202">
        <v>269362.65000000002</v>
      </c>
      <c r="K17" s="202">
        <v>228067.11000000004</v>
      </c>
      <c r="L17" s="202">
        <v>226213.38000000006</v>
      </c>
      <c r="M17" s="202">
        <v>214361.34999999995</v>
      </c>
      <c r="N17" s="202">
        <v>276512.30000000005</v>
      </c>
      <c r="O17" s="202">
        <v>185303.77999999971</v>
      </c>
      <c r="P17" s="119">
        <v>197543.11999999997</v>
      </c>
      <c r="Q17" s="52">
        <f t="shared" si="2"/>
        <v>6.6050136699857265E-2</v>
      </c>
      <c r="S17" s="109" t="s">
        <v>83</v>
      </c>
      <c r="T17" s="19">
        <v>8623.6640000000007</v>
      </c>
      <c r="U17" s="154">
        <v>7729.3239999999987</v>
      </c>
      <c r="V17" s="154">
        <v>10518.219000000001</v>
      </c>
      <c r="W17" s="154">
        <v>7756.1780000000035</v>
      </c>
      <c r="X17" s="154">
        <v>12715.098000000002</v>
      </c>
      <c r="Y17" s="154">
        <v>10229.966999999997</v>
      </c>
      <c r="Z17" s="154">
        <v>10778.716999999997</v>
      </c>
      <c r="AA17" s="154">
        <v>11138.637000000001</v>
      </c>
      <c r="AB17" s="154">
        <v>17757.596000000001</v>
      </c>
      <c r="AC17" s="154">
        <v>15905.198000000008</v>
      </c>
      <c r="AD17" s="154">
        <v>14901.102000000014</v>
      </c>
      <c r="AE17" s="154">
        <v>15769.840000000007</v>
      </c>
      <c r="AF17" s="154">
        <v>21137.471000000001</v>
      </c>
      <c r="AG17" s="154">
        <v>15377.04</v>
      </c>
      <c r="AH17" s="119">
        <v>16439.723999999987</v>
      </c>
      <c r="AI17" s="52">
        <f t="shared" si="3"/>
        <v>6.9108489019992572E-2</v>
      </c>
      <c r="AK17" s="125">
        <f t="shared" si="0"/>
        <v>0.60031460662581315</v>
      </c>
      <c r="AL17" s="157">
        <f t="shared" si="0"/>
        <v>0.71355709966938063</v>
      </c>
      <c r="AM17" s="157">
        <f t="shared" ref="AM17:AP19" si="5">IF(V17="","",(V17/D17)*10)</f>
        <v>0.83440387019522733</v>
      </c>
      <c r="AN17" s="157">
        <f t="shared" si="5"/>
        <v>0.75962205850307263</v>
      </c>
      <c r="AO17" s="157">
        <f t="shared" si="5"/>
        <v>0.665186196292187</v>
      </c>
      <c r="AP17" s="157">
        <f t="shared" si="5"/>
        <v>0.71107592250929597</v>
      </c>
      <c r="AQ17" s="157">
        <f t="shared" si="0"/>
        <v>0.71269022597614096</v>
      </c>
      <c r="AR17" s="157">
        <f t="shared" si="0"/>
        <v>0.81960669958150867</v>
      </c>
      <c r="AS17" s="157">
        <f t="shared" si="0"/>
        <v>0.65924492501094711</v>
      </c>
      <c r="AT17" s="157">
        <f t="shared" si="0"/>
        <v>0.69739113193480651</v>
      </c>
      <c r="AU17" s="157">
        <f t="shared" si="0"/>
        <v>0.65871886092679444</v>
      </c>
      <c r="AV17" s="157">
        <f t="shared" si="0"/>
        <v>0.73566620101991387</v>
      </c>
      <c r="AW17" s="157">
        <f t="shared" si="0"/>
        <v>0.76443149183598691</v>
      </c>
      <c r="AX17" s="157">
        <f t="shared" si="0"/>
        <v>0.82982872772482164</v>
      </c>
      <c r="AY17" s="157">
        <f t="shared" si="4"/>
        <v>0.83220939306820663</v>
      </c>
      <c r="AZ17" s="52">
        <f t="shared" si="1"/>
        <v>2.8688634941720654E-3</v>
      </c>
      <c r="BB17" s="105"/>
      <c r="BC17" s="105"/>
    </row>
    <row r="18" spans="1:55" ht="20.100000000000001" customHeight="1" thickBot="1" x14ac:dyDescent="0.3">
      <c r="A18" s="121" t="s">
        <v>84</v>
      </c>
      <c r="B18" s="19">
        <v>152913.45000000004</v>
      </c>
      <c r="C18" s="154">
        <v>216589.59999999995</v>
      </c>
      <c r="D18" s="154">
        <v>85917.549999999959</v>
      </c>
      <c r="E18" s="154">
        <v>230072.31999999998</v>
      </c>
      <c r="F18" s="154">
        <v>233366.15000000014</v>
      </c>
      <c r="G18" s="154">
        <v>149347.89999999994</v>
      </c>
      <c r="H18" s="154">
        <v>169726.70999999988</v>
      </c>
      <c r="I18" s="154">
        <v>161609.71999999994</v>
      </c>
      <c r="J18" s="202">
        <v>201683.16</v>
      </c>
      <c r="K18" s="202">
        <v>231436.16000000015</v>
      </c>
      <c r="L18" s="202">
        <v>249510.86000000004</v>
      </c>
      <c r="M18" s="202">
        <v>245114.83000000005</v>
      </c>
      <c r="N18" s="202">
        <v>297038.52000000054</v>
      </c>
      <c r="O18" s="202">
        <v>192094.9699999998</v>
      </c>
      <c r="P18" s="119"/>
      <c r="Q18" s="52" t="str">
        <f t="shared" si="2"/>
        <v/>
      </c>
      <c r="S18" s="109" t="s">
        <v>84</v>
      </c>
      <c r="T18" s="19">
        <v>8608.0499999999975</v>
      </c>
      <c r="U18" s="154">
        <v>10777.051000000001</v>
      </c>
      <c r="V18" s="154">
        <v>8423.9280000000035</v>
      </c>
      <c r="W18" s="154">
        <v>14158.847</v>
      </c>
      <c r="X18" s="154">
        <v>13639.642000000007</v>
      </c>
      <c r="Y18" s="154">
        <v>9440.7710000000006</v>
      </c>
      <c r="Z18" s="154">
        <v>11551.010000000002</v>
      </c>
      <c r="AA18" s="154">
        <v>14804.034999999996</v>
      </c>
      <c r="AB18" s="154">
        <v>13581.739</v>
      </c>
      <c r="AC18" s="154">
        <v>16207.478999999999</v>
      </c>
      <c r="AD18" s="154">
        <v>14210.079999999994</v>
      </c>
      <c r="AE18" s="154">
        <v>17409.10100000001</v>
      </c>
      <c r="AF18" s="154">
        <v>19690.529000000002</v>
      </c>
      <c r="AG18" s="154">
        <v>13497.761999999999</v>
      </c>
      <c r="AH18" s="119"/>
      <c r="AI18" s="52" t="str">
        <f t="shared" si="3"/>
        <v/>
      </c>
      <c r="AK18" s="125">
        <f t="shared" si="0"/>
        <v>0.56293609227965202</v>
      </c>
      <c r="AL18" s="157">
        <f t="shared" si="0"/>
        <v>0.49757933898949919</v>
      </c>
      <c r="AM18" s="157">
        <f t="shared" si="5"/>
        <v>0.98046650538801527</v>
      </c>
      <c r="AN18" s="157">
        <f t="shared" si="5"/>
        <v>0.61540853762851611</v>
      </c>
      <c r="AO18" s="157">
        <f t="shared" si="5"/>
        <v>0.58447388363736552</v>
      </c>
      <c r="AP18" s="157">
        <f t="shared" si="5"/>
        <v>0.63213282543644767</v>
      </c>
      <c r="AQ18" s="157">
        <f t="shared" si="0"/>
        <v>0.68056524515204542</v>
      </c>
      <c r="AR18" s="157">
        <f t="shared" si="0"/>
        <v>0.91603617653690639</v>
      </c>
      <c r="AS18" s="157">
        <f t="shared" si="0"/>
        <v>0.67341958545274683</v>
      </c>
      <c r="AT18" s="157">
        <f t="shared" si="0"/>
        <v>0.7003002037365289</v>
      </c>
      <c r="AU18" s="157">
        <f t="shared" si="0"/>
        <v>0.56951749515031103</v>
      </c>
      <c r="AV18" s="157">
        <f t="shared" si="0"/>
        <v>0.71024266463191987</v>
      </c>
      <c r="AW18" s="157">
        <f t="shared" si="0"/>
        <v>0.66289479896411974</v>
      </c>
      <c r="AX18" s="157">
        <f t="shared" si="0"/>
        <v>0.70266087654455567</v>
      </c>
      <c r="AY18" s="157" t="str">
        <f t="shared" si="4"/>
        <v/>
      </c>
      <c r="AZ18" s="52" t="str">
        <f t="shared" si="1"/>
        <v/>
      </c>
      <c r="BB18" s="105"/>
      <c r="BC18" s="105"/>
    </row>
    <row r="19" spans="1:55" ht="20.100000000000001" customHeight="1" thickBot="1" x14ac:dyDescent="0.3">
      <c r="A19" s="35" t="str">
        <f>'2'!A19</f>
        <v>jan-nov</v>
      </c>
      <c r="B19" s="167">
        <f>SUM(B7:B17)</f>
        <v>1663349.4699999997</v>
      </c>
      <c r="C19" s="168">
        <f t="shared" ref="C19:P19" si="6">SUM(C7:C17)</f>
        <v>1419498.8299999996</v>
      </c>
      <c r="D19" s="168">
        <f t="shared" si="6"/>
        <v>1210227.02</v>
      </c>
      <c r="E19" s="168">
        <f t="shared" si="6"/>
        <v>1369457.6199999996</v>
      </c>
      <c r="F19" s="168">
        <f t="shared" si="6"/>
        <v>2096832.2699999998</v>
      </c>
      <c r="G19" s="168">
        <f t="shared" si="6"/>
        <v>2011743.5399999996</v>
      </c>
      <c r="H19" s="168">
        <f t="shared" si="6"/>
        <v>1634723.5899999999</v>
      </c>
      <c r="I19" s="168">
        <f t="shared" si="6"/>
        <v>1994211.1699999995</v>
      </c>
      <c r="J19" s="168">
        <f t="shared" si="6"/>
        <v>1775518.1399999997</v>
      </c>
      <c r="K19" s="168">
        <f t="shared" si="6"/>
        <v>2703824.9800000009</v>
      </c>
      <c r="L19" s="168">
        <f t="shared" si="6"/>
        <v>2495727.4599999995</v>
      </c>
      <c r="M19" s="168">
        <f t="shared" si="6"/>
        <v>2725836.6700000004</v>
      </c>
      <c r="N19" s="168">
        <f t="shared" si="6"/>
        <v>2674384.0199999996</v>
      </c>
      <c r="O19" s="168">
        <f t="shared" si="6"/>
        <v>2700663.04</v>
      </c>
      <c r="P19" s="309">
        <f t="shared" si="6"/>
        <v>1906572.1799999995</v>
      </c>
      <c r="Q19" s="164">
        <f t="shared" si="2"/>
        <v>-0.29403551951449691</v>
      </c>
      <c r="R19" s="171"/>
      <c r="S19" s="170"/>
      <c r="T19" s="168">
        <f>SUM(T7:T17)</f>
        <v>80885.315000000002</v>
      </c>
      <c r="U19" s="168">
        <f t="shared" ref="U19:AH19" si="7">SUM(U7:U17)</f>
        <v>71137.517999999996</v>
      </c>
      <c r="V19" s="168">
        <f t="shared" si="7"/>
        <v>77947.372000000003</v>
      </c>
      <c r="W19" s="168">
        <f t="shared" si="7"/>
        <v>108240.15400000001</v>
      </c>
      <c r="X19" s="168">
        <f t="shared" si="7"/>
        <v>111514.34899999999</v>
      </c>
      <c r="Y19" s="168">
        <f t="shared" si="7"/>
        <v>107314.13800000001</v>
      </c>
      <c r="Z19" s="168">
        <f t="shared" si="7"/>
        <v>98639.526000000013</v>
      </c>
      <c r="AA19" s="168">
        <f t="shared" si="7"/>
        <v>122401.89100000003</v>
      </c>
      <c r="AB19" s="168">
        <f t="shared" si="7"/>
        <v>141145.31200000001</v>
      </c>
      <c r="AC19" s="168">
        <f t="shared" si="7"/>
        <v>153000.85900000003</v>
      </c>
      <c r="AD19" s="168">
        <f t="shared" si="7"/>
        <v>152044.63300000003</v>
      </c>
      <c r="AE19" s="168">
        <f t="shared" si="7"/>
        <v>155456.93799999999</v>
      </c>
      <c r="AF19" s="168">
        <f t="shared" si="7"/>
        <v>185653.14600000001</v>
      </c>
      <c r="AG19" s="168">
        <f t="shared" si="7"/>
        <v>184083.82700000002</v>
      </c>
      <c r="AH19" s="309">
        <f t="shared" si="7"/>
        <v>144284.38100000002</v>
      </c>
      <c r="AI19" s="165">
        <f t="shared" si="3"/>
        <v>-0.21620283893815392</v>
      </c>
      <c r="AK19" s="172">
        <f t="shared" si="0"/>
        <v>0.48627974132218899</v>
      </c>
      <c r="AL19" s="173">
        <f t="shared" si="0"/>
        <v>0.50114530915111788</v>
      </c>
      <c r="AM19" s="173">
        <f t="shared" si="5"/>
        <v>0.64407231628327055</v>
      </c>
      <c r="AN19" s="173">
        <f t="shared" si="5"/>
        <v>0.79038702928243987</v>
      </c>
      <c r="AO19" s="173">
        <f t="shared" si="5"/>
        <v>0.53182293402991165</v>
      </c>
      <c r="AP19" s="173">
        <f t="shared" si="5"/>
        <v>0.53343846204173739</v>
      </c>
      <c r="AQ19" s="173">
        <f t="shared" si="0"/>
        <v>0.60340186318593481</v>
      </c>
      <c r="AR19" s="173">
        <f t="shared" si="0"/>
        <v>0.61378600642378345</v>
      </c>
      <c r="AS19" s="173">
        <f t="shared" si="0"/>
        <v>0.79495280177762662</v>
      </c>
      <c r="AT19" s="173">
        <f t="shared" si="0"/>
        <v>0.56586820571500152</v>
      </c>
      <c r="AU19" s="173">
        <f t="shared" si="0"/>
        <v>0.60921969821175936</v>
      </c>
      <c r="AV19" s="173">
        <f t="shared" si="0"/>
        <v>0.57030907137954079</v>
      </c>
      <c r="AW19" s="173">
        <f t="shared" si="0"/>
        <v>0.69419030554931316</v>
      </c>
      <c r="AX19" s="173">
        <f t="shared" si="0"/>
        <v>0.68162456505495783</v>
      </c>
      <c r="AY19" s="173">
        <f>(AH19/P19)*10</f>
        <v>0.75677376662445617</v>
      </c>
      <c r="AZ19" s="61">
        <f t="shared" si="1"/>
        <v>0.11025013683806896</v>
      </c>
      <c r="BB19" s="105"/>
      <c r="BC19" s="105"/>
    </row>
    <row r="20" spans="1:55" ht="20.100000000000001" customHeight="1" x14ac:dyDescent="0.25">
      <c r="A20" s="121" t="s">
        <v>85</v>
      </c>
      <c r="B20" s="19">
        <f>SUM(B7:B9)</f>
        <v>383996.99999999988</v>
      </c>
      <c r="C20" s="154">
        <f>SUM(C7:C9)</f>
        <v>360761.51999999996</v>
      </c>
      <c r="D20" s="154">
        <f>SUM(D7:D9)</f>
        <v>338161.04999999993</v>
      </c>
      <c r="E20" s="154">
        <f t="shared" ref="E20:O20" si="8">SUM(E7:E9)</f>
        <v>270933.47000000003</v>
      </c>
      <c r="F20" s="154">
        <f t="shared" si="8"/>
        <v>519508.35</v>
      </c>
      <c r="G20" s="154">
        <f t="shared" si="8"/>
        <v>534624.43999999983</v>
      </c>
      <c r="H20" s="154">
        <f t="shared" si="8"/>
        <v>446773.26</v>
      </c>
      <c r="I20" s="154">
        <f t="shared" si="8"/>
        <v>530786.49</v>
      </c>
      <c r="J20" s="154">
        <f t="shared" si="8"/>
        <v>340453.22</v>
      </c>
      <c r="K20" s="154">
        <f t="shared" si="8"/>
        <v>649895.34000000008</v>
      </c>
      <c r="L20" s="154">
        <f t="shared" si="8"/>
        <v>640920.42999999993</v>
      </c>
      <c r="M20" s="154">
        <f t="shared" si="8"/>
        <v>817875.08000000077</v>
      </c>
      <c r="N20" s="154">
        <f t="shared" si="8"/>
        <v>652629.94999999995</v>
      </c>
      <c r="O20" s="154">
        <f t="shared" si="8"/>
        <v>773823.65999999992</v>
      </c>
      <c r="P20" s="154">
        <f>IF(P9="","",SUM(P7:P9))</f>
        <v>542591.45999999985</v>
      </c>
      <c r="Q20" s="61">
        <f t="shared" si="2"/>
        <v>-0.29881769187569179</v>
      </c>
      <c r="S20" s="109" t="s">
        <v>85</v>
      </c>
      <c r="T20" s="19">
        <f>SUM(T7:T9)</f>
        <v>17386.603999999999</v>
      </c>
      <c r="U20" s="154">
        <f t="shared" ref="U20" si="9">SUM(U7:U9)</f>
        <v>16187.608</v>
      </c>
      <c r="V20" s="154">
        <f>SUM(V7:V9)</f>
        <v>17207.878999999994</v>
      </c>
      <c r="W20" s="154">
        <f t="shared" ref="W20:AG20" si="10">SUM(W7:W9)</f>
        <v>22973.369000000002</v>
      </c>
      <c r="X20" s="154">
        <f t="shared" si="10"/>
        <v>26551.153999999995</v>
      </c>
      <c r="Y20" s="154">
        <f t="shared" si="10"/>
        <v>26243.759999999998</v>
      </c>
      <c r="Z20" s="154">
        <f t="shared" si="10"/>
        <v>24497.342000000004</v>
      </c>
      <c r="AA20" s="154">
        <f t="shared" si="10"/>
        <v>29314.421999999999</v>
      </c>
      <c r="AB20" s="154">
        <f t="shared" si="10"/>
        <v>28198.834000000003</v>
      </c>
      <c r="AC20" s="154">
        <f t="shared" si="10"/>
        <v>37842.870999999999</v>
      </c>
      <c r="AD20" s="154">
        <f t="shared" si="10"/>
        <v>40547.094000000005</v>
      </c>
      <c r="AE20" s="154">
        <f t="shared" si="10"/>
        <v>42274.478999999992</v>
      </c>
      <c r="AF20" s="154">
        <f t="shared" si="10"/>
        <v>43123.891000000003</v>
      </c>
      <c r="AG20" s="154">
        <f t="shared" si="10"/>
        <v>51420.454000000012</v>
      </c>
      <c r="AH20" s="202">
        <f>IF(AH9="","",SUM(AH7:AH9))</f>
        <v>37127.483000000015</v>
      </c>
      <c r="AI20" s="61">
        <f t="shared" si="3"/>
        <v>-0.27796275388778158</v>
      </c>
      <c r="AK20" s="124">
        <f t="shared" si="0"/>
        <v>0.45277968317460826</v>
      </c>
      <c r="AL20" s="156">
        <f t="shared" si="0"/>
        <v>0.44870661372088694</v>
      </c>
      <c r="AM20" s="156">
        <f t="shared" si="0"/>
        <v>0.50886638186154198</v>
      </c>
      <c r="AN20" s="156">
        <f t="shared" si="0"/>
        <v>0.84793395958055684</v>
      </c>
      <c r="AO20" s="156">
        <f t="shared" si="0"/>
        <v>0.51108233390281399</v>
      </c>
      <c r="AP20" s="156">
        <f t="shared" si="0"/>
        <v>0.49088216019454722</v>
      </c>
      <c r="AQ20" s="156">
        <f t="shared" si="0"/>
        <v>0.54831710384815791</v>
      </c>
      <c r="AR20" s="156">
        <f t="shared" si="0"/>
        <v>0.55228274555367829</v>
      </c>
      <c r="AS20" s="156">
        <f t="shared" si="0"/>
        <v>0.82827338216980306</v>
      </c>
      <c r="AT20" s="156">
        <f t="shared" si="0"/>
        <v>0.5822917733184545</v>
      </c>
      <c r="AU20" s="156">
        <f t="shared" si="0"/>
        <v>0.63263850085103401</v>
      </c>
      <c r="AV20" s="156">
        <f t="shared" si="0"/>
        <v>0.51688185682341559</v>
      </c>
      <c r="AW20" s="156">
        <f t="shared" si="0"/>
        <v>0.66077094684361337</v>
      </c>
      <c r="AX20" s="156">
        <f t="shared" si="0"/>
        <v>0.66449834320134404</v>
      </c>
      <c r="AY20" s="156">
        <f>IF(AH20="","",(AH20/P20)*10)</f>
        <v>0.68426220714937214</v>
      </c>
      <c r="AZ20" s="61">
        <f t="shared" si="1"/>
        <v>2.9742533070604829E-2</v>
      </c>
      <c r="BB20" s="105"/>
      <c r="BC20" s="105"/>
    </row>
    <row r="21" spans="1:55" ht="20.100000000000001" customHeight="1" x14ac:dyDescent="0.25">
      <c r="A21" s="121" t="s">
        <v>86</v>
      </c>
      <c r="B21" s="19">
        <f>SUM(B10:B12)</f>
        <v>449195.80000000005</v>
      </c>
      <c r="C21" s="154">
        <f>SUM(C10:C12)</f>
        <v>360855.57999999996</v>
      </c>
      <c r="D21" s="154">
        <f>SUM(D10:D12)</f>
        <v>358400.06000000006</v>
      </c>
      <c r="E21" s="154">
        <f t="shared" ref="E21:O21" si="11">SUM(E10:E12)</f>
        <v>410436.21999999991</v>
      </c>
      <c r="F21" s="154">
        <f t="shared" si="11"/>
        <v>511451.39999999991</v>
      </c>
      <c r="G21" s="154">
        <f t="shared" si="11"/>
        <v>582701.47000000009</v>
      </c>
      <c r="H21" s="154">
        <f t="shared" si="11"/>
        <v>438564.12</v>
      </c>
      <c r="I21" s="154">
        <f t="shared" si="11"/>
        <v>651591.7899999998</v>
      </c>
      <c r="J21" s="154">
        <f t="shared" si="11"/>
        <v>433350.24</v>
      </c>
      <c r="K21" s="154">
        <f t="shared" si="11"/>
        <v>722229.66999999993</v>
      </c>
      <c r="L21" s="154">
        <f t="shared" si="11"/>
        <v>641359.04</v>
      </c>
      <c r="M21" s="154">
        <f t="shared" si="11"/>
        <v>787392.28999999992</v>
      </c>
      <c r="N21" s="154">
        <f t="shared" si="11"/>
        <v>733028.42999999982</v>
      </c>
      <c r="O21" s="154">
        <f t="shared" si="11"/>
        <v>856496.02000000048</v>
      </c>
      <c r="P21" s="154">
        <f>IF(P12="","",SUM(P10:P12))</f>
        <v>525449.55000000005</v>
      </c>
      <c r="Q21" s="52">
        <f t="shared" si="2"/>
        <v>-0.38651256079391971</v>
      </c>
      <c r="S21" s="109" t="s">
        <v>86</v>
      </c>
      <c r="T21" s="19">
        <f>SUM(T10:T12)</f>
        <v>20822.173999999999</v>
      </c>
      <c r="U21" s="154">
        <f t="shared" ref="U21" si="12">SUM(U10:U12)</f>
        <v>16993.961000000003</v>
      </c>
      <c r="V21" s="154">
        <f>SUM(V10:V12)</f>
        <v>20306.538000000008</v>
      </c>
      <c r="W21" s="154">
        <f t="shared" ref="W21:AG21" si="13">SUM(W10:W12)</f>
        <v>32580.996999999992</v>
      </c>
      <c r="X21" s="154">
        <f t="shared" si="13"/>
        <v>26623.229000000007</v>
      </c>
      <c r="Y21" s="154">
        <f t="shared" si="13"/>
        <v>30060.606000000007</v>
      </c>
      <c r="Z21" s="154">
        <f t="shared" si="13"/>
        <v>25330.112999999998</v>
      </c>
      <c r="AA21" s="154">
        <f t="shared" si="13"/>
        <v>36181.829000000005</v>
      </c>
      <c r="AB21" s="154">
        <f t="shared" si="13"/>
        <v>36659.758999999998</v>
      </c>
      <c r="AC21" s="154">
        <f t="shared" si="13"/>
        <v>39251.351000000017</v>
      </c>
      <c r="AD21" s="154">
        <f t="shared" si="13"/>
        <v>36974.111999999994</v>
      </c>
      <c r="AE21" s="154">
        <f t="shared" si="13"/>
        <v>42339.286999999997</v>
      </c>
      <c r="AF21" s="154">
        <f t="shared" si="13"/>
        <v>50640.619999999988</v>
      </c>
      <c r="AG21" s="154">
        <f t="shared" si="13"/>
        <v>55195.664999999994</v>
      </c>
      <c r="AH21" s="202">
        <f>IF(AH12="","",SUM(AH10:AH12))</f>
        <v>39567.740000000005</v>
      </c>
      <c r="AI21" s="52">
        <f t="shared" si="3"/>
        <v>-0.28313681880633179</v>
      </c>
      <c r="AK21" s="125">
        <f t="shared" si="0"/>
        <v>0.4635433813049899</v>
      </c>
      <c r="AL21" s="157">
        <f t="shared" si="0"/>
        <v>0.4709352422927755</v>
      </c>
      <c r="AM21" s="157">
        <f t="shared" si="0"/>
        <v>0.56658857702200172</v>
      </c>
      <c r="AN21" s="157">
        <f t="shared" si="0"/>
        <v>0.7938138841645116</v>
      </c>
      <c r="AO21" s="157">
        <f t="shared" si="0"/>
        <v>0.52054269477021697</v>
      </c>
      <c r="AP21" s="157">
        <f t="shared" si="0"/>
        <v>0.51588347631935783</v>
      </c>
      <c r="AQ21" s="157">
        <f t="shared" si="0"/>
        <v>0.57756920470374995</v>
      </c>
      <c r="AR21" s="157">
        <f t="shared" si="0"/>
        <v>0.55528368459031718</v>
      </c>
      <c r="AS21" s="157">
        <f t="shared" si="0"/>
        <v>0.84596143295086201</v>
      </c>
      <c r="AT21" s="157">
        <f t="shared" si="0"/>
        <v>0.54347464013767288</v>
      </c>
      <c r="AU21" s="157">
        <f t="shared" si="0"/>
        <v>0.57649631008553326</v>
      </c>
      <c r="AV21" s="157">
        <f t="shared" si="0"/>
        <v>0.53771528547733172</v>
      </c>
      <c r="AW21" s="157">
        <f t="shared" si="0"/>
        <v>0.69084114513812245</v>
      </c>
      <c r="AX21" s="157">
        <f t="shared" si="0"/>
        <v>0.64443574413807503</v>
      </c>
      <c r="AY21" s="303">
        <f>IF(AH21="","",(AH21/P21)*10)</f>
        <v>0.75302643231876409</v>
      </c>
      <c r="AZ21" s="52">
        <f t="shared" si="1"/>
        <v>0.16850506690302816</v>
      </c>
      <c r="BB21" s="105"/>
      <c r="BC21" s="105"/>
    </row>
    <row r="22" spans="1:55" ht="20.100000000000001" customHeight="1" x14ac:dyDescent="0.25">
      <c r="A22" s="121" t="s">
        <v>87</v>
      </c>
      <c r="B22" s="19">
        <f>SUM(B13:B15)</f>
        <v>511455.04000000004</v>
      </c>
      <c r="C22" s="154">
        <f>SUM(C13:C15)</f>
        <v>488477.77999999991</v>
      </c>
      <c r="D22" s="154">
        <f>SUM(D13:D15)</f>
        <v>318578.32999999984</v>
      </c>
      <c r="E22" s="154">
        <f t="shared" ref="E22:O22" si="14">SUM(E13:E15)</f>
        <v>431446.86999999988</v>
      </c>
      <c r="F22" s="154">
        <f t="shared" si="14"/>
        <v>682723.02999999991</v>
      </c>
      <c r="G22" s="154">
        <f t="shared" si="14"/>
        <v>626913.08999999985</v>
      </c>
      <c r="H22" s="154">
        <f t="shared" si="14"/>
        <v>458823.13999999961</v>
      </c>
      <c r="I22" s="154">
        <f t="shared" si="14"/>
        <v>516420.31999999972</v>
      </c>
      <c r="J22" s="154">
        <f t="shared" si="14"/>
        <v>514480.41000000003</v>
      </c>
      <c r="K22" s="154">
        <f t="shared" si="14"/>
        <v>823375.22000000055</v>
      </c>
      <c r="L22" s="154">
        <f t="shared" si="14"/>
        <v>766069.49</v>
      </c>
      <c r="M22" s="154">
        <f t="shared" si="14"/>
        <v>684091.10999999964</v>
      </c>
      <c r="N22" s="154">
        <f t="shared" si="14"/>
        <v>752818.34999999928</v>
      </c>
      <c r="O22" s="154">
        <f t="shared" si="14"/>
        <v>716410.84000000008</v>
      </c>
      <c r="P22" s="154">
        <f>IF(P15="","",SUM(P13:P15))</f>
        <v>493561.04999999981</v>
      </c>
      <c r="Q22" s="52">
        <f t="shared" si="2"/>
        <v>-0.31106423515311443</v>
      </c>
      <c r="S22" s="109" t="s">
        <v>87</v>
      </c>
      <c r="T22" s="19">
        <f>SUM(T13:T15)</f>
        <v>25135.716000000004</v>
      </c>
      <c r="U22" s="154">
        <f t="shared" ref="U22" si="15">SUM(U13:U15)</f>
        <v>23908.640999999996</v>
      </c>
      <c r="V22" s="154">
        <f>SUM(V13:V15)</f>
        <v>23069.980999999996</v>
      </c>
      <c r="W22" s="154">
        <f t="shared" ref="W22:AG22" si="16">SUM(W13:W15)</f>
        <v>32504.29800000001</v>
      </c>
      <c r="X22" s="154">
        <f t="shared" si="16"/>
        <v>33772.178999999996</v>
      </c>
      <c r="Y22" s="154">
        <f t="shared" si="16"/>
        <v>31879.368999999995</v>
      </c>
      <c r="Z22" s="154">
        <f t="shared" si="16"/>
        <v>27356.271000000008</v>
      </c>
      <c r="AA22" s="154">
        <f t="shared" si="16"/>
        <v>32668.917000000012</v>
      </c>
      <c r="AB22" s="154">
        <f t="shared" si="16"/>
        <v>41788.728000000003</v>
      </c>
      <c r="AC22" s="154">
        <f t="shared" si="16"/>
        <v>42542.01</v>
      </c>
      <c r="AD22" s="154">
        <f t="shared" si="16"/>
        <v>45356.519000000008</v>
      </c>
      <c r="AE22" s="154">
        <f t="shared" si="16"/>
        <v>41128.285999999993</v>
      </c>
      <c r="AF22" s="154">
        <f t="shared" si="16"/>
        <v>52942.623999999996</v>
      </c>
      <c r="AG22" s="154">
        <f t="shared" si="16"/>
        <v>49486.405000000006</v>
      </c>
      <c r="AH22" s="202">
        <f>IF(AH15="","",SUM(AH13:AH15))</f>
        <v>39505.62200000001</v>
      </c>
      <c r="AI22" s="52">
        <f t="shared" si="3"/>
        <v>-0.20168737252180663</v>
      </c>
      <c r="AK22" s="125">
        <f t="shared" si="0"/>
        <v>0.49145504558914899</v>
      </c>
      <c r="AL22" s="157">
        <f t="shared" si="0"/>
        <v>0.48945196647429901</v>
      </c>
      <c r="AM22" s="157">
        <f t="shared" si="0"/>
        <v>0.72415411933385454</v>
      </c>
      <c r="AN22" s="157">
        <f t="shared" si="0"/>
        <v>0.75337892705074017</v>
      </c>
      <c r="AO22" s="157">
        <f t="shared" si="0"/>
        <v>0.49466881174346788</v>
      </c>
      <c r="AP22" s="157">
        <f t="shared" si="0"/>
        <v>0.50851337304186772</v>
      </c>
      <c r="AQ22" s="157">
        <f t="shared" si="0"/>
        <v>0.59622692525926291</v>
      </c>
      <c r="AR22" s="157">
        <f t="shared" si="0"/>
        <v>0.63260324458185591</v>
      </c>
      <c r="AS22" s="157">
        <f t="shared" si="0"/>
        <v>0.8122511020390456</v>
      </c>
      <c r="AT22" s="157">
        <f t="shared" si="0"/>
        <v>0.5166782891523013</v>
      </c>
      <c r="AU22" s="157">
        <f t="shared" si="0"/>
        <v>0.59206794673417951</v>
      </c>
      <c r="AV22" s="157">
        <f t="shared" si="0"/>
        <v>0.60121064868099239</v>
      </c>
      <c r="AW22" s="157">
        <f t="shared" si="0"/>
        <v>0.70325894686281276</v>
      </c>
      <c r="AX22" s="157">
        <f t="shared" si="0"/>
        <v>0.69075455363014893</v>
      </c>
      <c r="AY22" s="303">
        <f t="shared" ref="AY22:AY23" si="17">IF(AH22="","",(AH22/P22)*10)</f>
        <v>0.80042017091907935</v>
      </c>
      <c r="AZ22" s="52">
        <f t="shared" si="1"/>
        <v>0.15876206202709847</v>
      </c>
      <c r="BB22" s="105"/>
      <c r="BC22" s="105"/>
    </row>
    <row r="23" spans="1:55" ht="20.100000000000001" customHeight="1" thickBot="1" x14ac:dyDescent="0.3">
      <c r="A23" s="122" t="s">
        <v>88</v>
      </c>
      <c r="B23" s="21">
        <f>SUM(B16:B18)</f>
        <v>471615.07999999996</v>
      </c>
      <c r="C23" s="155">
        <f>SUM(C16:C18)</f>
        <v>425993.55</v>
      </c>
      <c r="D23" s="155">
        <f>SUM(D16:D18)</f>
        <v>281005.13</v>
      </c>
      <c r="E23" s="155">
        <f t="shared" ref="E23:O23" si="18">SUM(E16:E18)</f>
        <v>486713.37999999966</v>
      </c>
      <c r="F23" s="155">
        <f t="shared" si="18"/>
        <v>616515.64000000025</v>
      </c>
      <c r="G23" s="155">
        <f t="shared" si="18"/>
        <v>416852.43999999983</v>
      </c>
      <c r="H23" s="155">
        <f t="shared" si="18"/>
        <v>460289.7799999998</v>
      </c>
      <c r="I23" s="155">
        <f t="shared" si="18"/>
        <v>457022.28999999969</v>
      </c>
      <c r="J23" s="155">
        <f t="shared" si="18"/>
        <v>688917.43</v>
      </c>
      <c r="K23" s="155">
        <f t="shared" si="18"/>
        <v>739760.91000000038</v>
      </c>
      <c r="L23" s="155">
        <f t="shared" si="18"/>
        <v>696889.35999999987</v>
      </c>
      <c r="M23" s="155">
        <f t="shared" si="18"/>
        <v>681593.02000000014</v>
      </c>
      <c r="N23" s="155">
        <f t="shared" si="18"/>
        <v>832945.81000000052</v>
      </c>
      <c r="O23" s="155">
        <f t="shared" si="18"/>
        <v>546027.48999999929</v>
      </c>
      <c r="P23" s="155" t="str">
        <f>IF(P18="","",SUM(P16:P18))</f>
        <v/>
      </c>
      <c r="Q23" s="55" t="str">
        <f t="shared" si="2"/>
        <v/>
      </c>
      <c r="S23" s="110" t="s">
        <v>88</v>
      </c>
      <c r="T23" s="21">
        <f>SUM(T16:T18)</f>
        <v>26148.870999999992</v>
      </c>
      <c r="U23" s="155">
        <f t="shared" ref="U23" si="19">SUM(U16:U18)</f>
        <v>24824.359</v>
      </c>
      <c r="V23" s="155">
        <f>SUM(V16:V18)</f>
        <v>25786.902000000006</v>
      </c>
      <c r="W23" s="155">
        <f t="shared" ref="W23:AG23" si="20">SUM(W16:W18)</f>
        <v>34340.337000000007</v>
      </c>
      <c r="X23" s="155">
        <f t="shared" si="20"/>
        <v>38207.429000000004</v>
      </c>
      <c r="Y23" s="155">
        <f t="shared" si="20"/>
        <v>28571.173999999999</v>
      </c>
      <c r="Z23" s="155">
        <f t="shared" si="20"/>
        <v>33006.81</v>
      </c>
      <c r="AA23" s="155">
        <f t="shared" si="20"/>
        <v>39040.758000000002</v>
      </c>
      <c r="AB23" s="155">
        <f t="shared" si="20"/>
        <v>48079.73</v>
      </c>
      <c r="AC23" s="155">
        <f t="shared" si="20"/>
        <v>49572.105999999992</v>
      </c>
      <c r="AD23" s="155">
        <f t="shared" si="20"/>
        <v>43376.988000000005</v>
      </c>
      <c r="AE23" s="155">
        <f t="shared" si="20"/>
        <v>47123.987000000023</v>
      </c>
      <c r="AF23" s="155">
        <f t="shared" si="20"/>
        <v>58636.54</v>
      </c>
      <c r="AG23" s="155">
        <f t="shared" si="20"/>
        <v>41479.065000000002</v>
      </c>
      <c r="AH23" s="203" t="str">
        <f>IF(AH18="","",SUM(AH16:AH18))</f>
        <v/>
      </c>
      <c r="AI23" s="55" t="str">
        <f t="shared" si="3"/>
        <v/>
      </c>
      <c r="AK23" s="126">
        <f t="shared" ref="AK23:AL23" si="21">(T23/B23)*10</f>
        <v>0.55445366590058986</v>
      </c>
      <c r="AL23" s="158">
        <f t="shared" si="21"/>
        <v>0.58274025510480154</v>
      </c>
      <c r="AM23" s="158">
        <f t="shared" ref="AM23:AX23" si="22">IF(AM18="","",(V23/D23)*10)</f>
        <v>0.91766659206541912</v>
      </c>
      <c r="AN23" s="158">
        <f t="shared" si="22"/>
        <v>0.70555563933746857</v>
      </c>
      <c r="AO23" s="158">
        <f t="shared" si="22"/>
        <v>0.61973170704963765</v>
      </c>
      <c r="AP23" s="158">
        <f t="shared" si="22"/>
        <v>0.68540258514499786</v>
      </c>
      <c r="AQ23" s="158">
        <f t="shared" si="22"/>
        <v>0.71708761380711117</v>
      </c>
      <c r="AR23" s="158">
        <f t="shared" si="22"/>
        <v>0.85424187953721087</v>
      </c>
      <c r="AS23" s="158">
        <f t="shared" si="22"/>
        <v>0.69790264995908136</v>
      </c>
      <c r="AT23" s="158">
        <f t="shared" si="22"/>
        <v>0.67010983318921202</v>
      </c>
      <c r="AU23" s="158">
        <f t="shared" si="22"/>
        <v>0.62243722590340611</v>
      </c>
      <c r="AV23" s="158">
        <f t="shared" si="22"/>
        <v>0.69138012886340905</v>
      </c>
      <c r="AW23" s="158">
        <f t="shared" si="22"/>
        <v>0.70396584382842342</v>
      </c>
      <c r="AX23" s="158">
        <f t="shared" si="22"/>
        <v>0.75965158823780199</v>
      </c>
      <c r="AY23" s="304" t="str">
        <f t="shared" si="17"/>
        <v/>
      </c>
      <c r="AZ23" s="55" t="str">
        <f t="shared" si="1"/>
        <v/>
      </c>
      <c r="BB23" s="105"/>
      <c r="BC23" s="105"/>
    </row>
    <row r="24" spans="1:55" x14ac:dyDescent="0.25">
      <c r="J24" s="119"/>
      <c r="K24" s="119"/>
      <c r="L24" s="119"/>
      <c r="M24" s="119"/>
      <c r="N24" s="119"/>
      <c r="O24" s="119"/>
      <c r="S24" s="119">
        <f>SUM(T7:T18)</f>
        <v>89493.365000000005</v>
      </c>
      <c r="T24" s="119"/>
      <c r="U24" s="119"/>
      <c r="V24" s="119"/>
      <c r="W24" s="119"/>
      <c r="X24" s="119"/>
      <c r="Y24" s="119"/>
      <c r="Z24" s="119"/>
      <c r="AA24" s="119"/>
      <c r="AB24" s="119"/>
      <c r="AC24" s="119"/>
      <c r="AD24" s="119"/>
      <c r="AE24" s="119"/>
      <c r="AF24" s="119"/>
      <c r="AG24" s="119"/>
      <c r="AH24" s="119"/>
      <c r="BB24" s="105"/>
      <c r="BC24" s="105"/>
    </row>
    <row r="25" spans="1:55" ht="15.75" thickBot="1" x14ac:dyDescent="0.3">
      <c r="Q25" s="205" t="s">
        <v>1</v>
      </c>
      <c r="AI25" s="289">
        <v>1000</v>
      </c>
      <c r="AZ25" s="289" t="s">
        <v>47</v>
      </c>
      <c r="BB25" s="105"/>
      <c r="BC25" s="105"/>
    </row>
    <row r="26" spans="1:55" ht="20.100000000000001" customHeight="1" x14ac:dyDescent="0.25">
      <c r="A26" s="347" t="s">
        <v>2</v>
      </c>
      <c r="B26" s="349" t="s">
        <v>71</v>
      </c>
      <c r="C26" s="343"/>
      <c r="D26" s="343"/>
      <c r="E26" s="343"/>
      <c r="F26" s="343"/>
      <c r="G26" s="343"/>
      <c r="H26" s="343"/>
      <c r="I26" s="343"/>
      <c r="J26" s="343"/>
      <c r="K26" s="343"/>
      <c r="L26" s="343"/>
      <c r="M26" s="343"/>
      <c r="N26" s="343"/>
      <c r="O26" s="343"/>
      <c r="P26" s="344"/>
      <c r="Q26" s="352" t="str">
        <f>Q4</f>
        <v>D       2024/2023</v>
      </c>
      <c r="S26" s="350" t="s">
        <v>3</v>
      </c>
      <c r="T26" s="342" t="s">
        <v>71</v>
      </c>
      <c r="U26" s="343"/>
      <c r="V26" s="343"/>
      <c r="W26" s="343"/>
      <c r="X26" s="343"/>
      <c r="Y26" s="343"/>
      <c r="Z26" s="343"/>
      <c r="AA26" s="343"/>
      <c r="AB26" s="343"/>
      <c r="AC26" s="343"/>
      <c r="AD26" s="343"/>
      <c r="AE26" s="343"/>
      <c r="AF26" s="343"/>
      <c r="AG26" s="343"/>
      <c r="AH26" s="344"/>
      <c r="AI26" s="352" t="str">
        <f>Q26</f>
        <v>D       2024/2023</v>
      </c>
      <c r="AK26" s="342" t="s">
        <v>71</v>
      </c>
      <c r="AL26" s="343"/>
      <c r="AM26" s="343"/>
      <c r="AN26" s="343"/>
      <c r="AO26" s="343"/>
      <c r="AP26" s="343"/>
      <c r="AQ26" s="343"/>
      <c r="AR26" s="343"/>
      <c r="AS26" s="343"/>
      <c r="AT26" s="343"/>
      <c r="AU26" s="343"/>
      <c r="AV26" s="343"/>
      <c r="AW26" s="343"/>
      <c r="AX26" s="343"/>
      <c r="AY26" s="344"/>
      <c r="AZ26" s="352" t="str">
        <f>AI26</f>
        <v>D       2024/2023</v>
      </c>
      <c r="BB26" s="105"/>
      <c r="BC26" s="105"/>
    </row>
    <row r="27" spans="1:55" ht="20.100000000000001" customHeight="1" thickBot="1" x14ac:dyDescent="0.3">
      <c r="A27" s="348"/>
      <c r="B27" s="99">
        <v>2010</v>
      </c>
      <c r="C27" s="135">
        <v>2011</v>
      </c>
      <c r="D27" s="135">
        <v>2012</v>
      </c>
      <c r="E27" s="135">
        <v>2013</v>
      </c>
      <c r="F27" s="135">
        <v>2014</v>
      </c>
      <c r="G27" s="135">
        <v>2015</v>
      </c>
      <c r="H27" s="135">
        <v>2016</v>
      </c>
      <c r="I27" s="135">
        <v>2017</v>
      </c>
      <c r="J27" s="135">
        <v>2018</v>
      </c>
      <c r="K27" s="135">
        <v>2019</v>
      </c>
      <c r="L27" s="135">
        <v>2020</v>
      </c>
      <c r="M27" s="135">
        <v>2021</v>
      </c>
      <c r="N27" s="135">
        <v>2022</v>
      </c>
      <c r="O27" s="135">
        <v>2023</v>
      </c>
      <c r="P27" s="133">
        <v>2024</v>
      </c>
      <c r="Q27" s="353"/>
      <c r="S27" s="351"/>
      <c r="T27" s="25">
        <v>2010</v>
      </c>
      <c r="U27" s="135">
        <v>2011</v>
      </c>
      <c r="V27" s="135">
        <v>2012</v>
      </c>
      <c r="W27" s="135">
        <v>2013</v>
      </c>
      <c r="X27" s="135">
        <v>2014</v>
      </c>
      <c r="Y27" s="135">
        <v>2015</v>
      </c>
      <c r="Z27" s="135">
        <v>2016</v>
      </c>
      <c r="AA27" s="135">
        <v>2017</v>
      </c>
      <c r="AB27" s="135">
        <v>2018</v>
      </c>
      <c r="AC27" s="135">
        <v>2019</v>
      </c>
      <c r="AD27" s="135">
        <v>2020</v>
      </c>
      <c r="AE27" s="135">
        <v>2021</v>
      </c>
      <c r="AF27" s="135">
        <v>2022</v>
      </c>
      <c r="AG27" s="135">
        <v>2023</v>
      </c>
      <c r="AH27" s="133">
        <v>2024</v>
      </c>
      <c r="AI27" s="353"/>
      <c r="AK27" s="25">
        <v>2010</v>
      </c>
      <c r="AL27" s="135">
        <v>2011</v>
      </c>
      <c r="AM27" s="135">
        <v>2012</v>
      </c>
      <c r="AN27" s="135">
        <v>2013</v>
      </c>
      <c r="AO27" s="135">
        <v>2014</v>
      </c>
      <c r="AP27" s="135">
        <v>2015</v>
      </c>
      <c r="AQ27" s="135">
        <v>2016</v>
      </c>
      <c r="AR27" s="135">
        <v>2017</v>
      </c>
      <c r="AS27" s="265">
        <v>2018</v>
      </c>
      <c r="AT27" s="135">
        <v>2019</v>
      </c>
      <c r="AU27" s="135">
        <v>2020</v>
      </c>
      <c r="AV27" s="135">
        <v>2021</v>
      </c>
      <c r="AW27" s="176">
        <v>2022</v>
      </c>
      <c r="AX27" s="135">
        <v>2023</v>
      </c>
      <c r="AY27" s="266">
        <v>2024</v>
      </c>
      <c r="AZ27" s="353"/>
      <c r="BB27" s="105"/>
      <c r="BC27" s="105"/>
    </row>
    <row r="28" spans="1:55" ht="3" customHeight="1" thickBot="1" x14ac:dyDescent="0.3">
      <c r="A28" s="291" t="s">
        <v>89</v>
      </c>
      <c r="B28" s="293"/>
      <c r="C28" s="293"/>
      <c r="D28" s="293"/>
      <c r="E28" s="293"/>
      <c r="F28" s="293"/>
      <c r="G28" s="293"/>
      <c r="H28" s="293"/>
      <c r="I28" s="293"/>
      <c r="J28" s="293"/>
      <c r="K28" s="293"/>
      <c r="L28" s="293"/>
      <c r="M28" s="293"/>
      <c r="N28" s="293"/>
      <c r="O28" s="293"/>
      <c r="P28" s="293"/>
      <c r="Q28" s="294"/>
      <c r="S28" s="291"/>
      <c r="T28" s="293">
        <v>2010</v>
      </c>
      <c r="U28" s="293">
        <v>2011</v>
      </c>
      <c r="V28" s="293">
        <v>2012</v>
      </c>
      <c r="W28" s="293"/>
      <c r="X28" s="293"/>
      <c r="Y28" s="293"/>
      <c r="Z28" s="293"/>
      <c r="AA28" s="293"/>
      <c r="AB28" s="293"/>
      <c r="AC28" s="293"/>
      <c r="AD28" s="293"/>
      <c r="AE28" s="293"/>
      <c r="AF28" s="293"/>
      <c r="AG28" s="293"/>
      <c r="AH28" s="293"/>
      <c r="AI28" s="294"/>
      <c r="AK28" s="290"/>
      <c r="AL28" s="290"/>
      <c r="AM28" s="290"/>
      <c r="AN28" s="290"/>
      <c r="AO28" s="290"/>
      <c r="AP28" s="290"/>
      <c r="AQ28" s="290"/>
      <c r="AR28" s="290"/>
      <c r="AS28" s="290"/>
      <c r="AT28" s="290"/>
      <c r="AU28" s="290"/>
      <c r="AV28" s="290"/>
      <c r="AW28" s="290"/>
      <c r="AX28" s="290"/>
      <c r="AY28" s="290"/>
      <c r="AZ28" s="292"/>
      <c r="BB28" s="105"/>
      <c r="BC28" s="105"/>
    </row>
    <row r="29" spans="1:55" ht="20.100000000000001" customHeight="1" x14ac:dyDescent="0.25">
      <c r="A29" s="120" t="s">
        <v>73</v>
      </c>
      <c r="B29" s="39">
        <v>112112.93</v>
      </c>
      <c r="C29" s="153">
        <v>124900.3</v>
      </c>
      <c r="D29" s="153">
        <v>111319.11999999998</v>
      </c>
      <c r="E29" s="153">
        <v>99935.37</v>
      </c>
      <c r="F29" s="153">
        <v>181139.11</v>
      </c>
      <c r="G29" s="153">
        <v>165328.64999999985</v>
      </c>
      <c r="H29" s="153">
        <v>127338.22000000003</v>
      </c>
      <c r="I29" s="153">
        <v>165367.62</v>
      </c>
      <c r="J29" s="153">
        <v>107872.66</v>
      </c>
      <c r="K29" s="153">
        <v>201062.91000000003</v>
      </c>
      <c r="L29" s="153">
        <v>231082.82</v>
      </c>
      <c r="M29" s="153">
        <v>214265.47000000015</v>
      </c>
      <c r="N29" s="153">
        <v>189330.19999999998</v>
      </c>
      <c r="O29" s="153">
        <v>210592.17999999991</v>
      </c>
      <c r="P29" s="112">
        <v>172134.37</v>
      </c>
      <c r="Q29" s="61">
        <f>IF(P29="","",(P29-O29)/O29)</f>
        <v>-0.18261746471307685</v>
      </c>
      <c r="S29" s="109" t="s">
        <v>73</v>
      </c>
      <c r="T29" s="39">
        <v>5016.9969999999994</v>
      </c>
      <c r="U29" s="153">
        <v>5270.674</v>
      </c>
      <c r="V29" s="153">
        <v>5254.5140000000001</v>
      </c>
      <c r="W29" s="153">
        <v>8076.4090000000024</v>
      </c>
      <c r="X29" s="153">
        <v>9156.59</v>
      </c>
      <c r="Y29" s="153">
        <v>7918.5499999999993</v>
      </c>
      <c r="Z29" s="153">
        <v>7480.9960000000019</v>
      </c>
      <c r="AA29" s="153">
        <v>9138.478000000001</v>
      </c>
      <c r="AB29" s="153">
        <v>8324.8559999999998</v>
      </c>
      <c r="AC29" s="153">
        <v>11927.749</v>
      </c>
      <c r="AD29" s="153">
        <v>14184.973999999998</v>
      </c>
      <c r="AE29" s="153">
        <v>11496.755999999994</v>
      </c>
      <c r="AF29" s="153">
        <v>12141.41</v>
      </c>
      <c r="AG29" s="153">
        <v>14522.107999999998</v>
      </c>
      <c r="AH29" s="112">
        <v>10980.575000000001</v>
      </c>
      <c r="AI29" s="61">
        <f>IF(AH29="","",(AH29-AG29)/AG29)</f>
        <v>-0.24387182632163307</v>
      </c>
      <c r="AK29" s="124">
        <f t="shared" ref="AK29:AX44" si="23">(T29/B29)*10</f>
        <v>0.44749494995804673</v>
      </c>
      <c r="AL29" s="156">
        <f t="shared" si="23"/>
        <v>0.42199049962249885</v>
      </c>
      <c r="AM29" s="156">
        <f t="shared" si="23"/>
        <v>0.47202259593859536</v>
      </c>
      <c r="AN29" s="156">
        <f t="shared" si="23"/>
        <v>0.8081632158864277</v>
      </c>
      <c r="AO29" s="156">
        <f t="shared" si="23"/>
        <v>0.50550044106984959</v>
      </c>
      <c r="AP29" s="156">
        <f t="shared" si="23"/>
        <v>0.47895812371298058</v>
      </c>
      <c r="AQ29" s="156">
        <f t="shared" si="23"/>
        <v>0.58749022877813117</v>
      </c>
      <c r="AR29" s="156">
        <f t="shared" si="23"/>
        <v>0.55261592323817688</v>
      </c>
      <c r="AS29" s="156">
        <f t="shared" si="23"/>
        <v>0.77172992674881657</v>
      </c>
      <c r="AT29" s="156">
        <f t="shared" si="23"/>
        <v>0.59323467465978674</v>
      </c>
      <c r="AU29" s="156">
        <f t="shared" si="23"/>
        <v>0.61384805672702092</v>
      </c>
      <c r="AV29" s="156">
        <f t="shared" si="23"/>
        <v>0.53656597117584959</v>
      </c>
      <c r="AW29" s="156">
        <f t="shared" si="23"/>
        <v>0.6412822676995007</v>
      </c>
      <c r="AX29" s="156">
        <f t="shared" si="23"/>
        <v>0.68958439007564309</v>
      </c>
      <c r="AY29" s="156">
        <f>(AH29/P29)*10</f>
        <v>0.63790717681773845</v>
      </c>
      <c r="AZ29" s="61">
        <f t="shared" ref="AZ29:AZ45" si="24">IF(AY29="","",(AY29-AX29)/AX29)</f>
        <v>-7.4939650609312625E-2</v>
      </c>
      <c r="BB29" s="105"/>
      <c r="BC29" s="105"/>
    </row>
    <row r="30" spans="1:55" ht="20.100000000000001" customHeight="1" x14ac:dyDescent="0.25">
      <c r="A30" s="121" t="s">
        <v>74</v>
      </c>
      <c r="B30" s="19">
        <v>103555.23</v>
      </c>
      <c r="C30" s="154">
        <v>109603.07999999999</v>
      </c>
      <c r="D30" s="154">
        <v>90618.02</v>
      </c>
      <c r="E30" s="154">
        <v>91080.090000000011</v>
      </c>
      <c r="F30" s="154">
        <v>178641.27</v>
      </c>
      <c r="G30" s="154">
        <v>189277.91000000003</v>
      </c>
      <c r="H30" s="154">
        <v>160923.91</v>
      </c>
      <c r="I30" s="154">
        <v>180001.23</v>
      </c>
      <c r="J30" s="154">
        <v>100965.82</v>
      </c>
      <c r="K30" s="154">
        <v>238795.00999999998</v>
      </c>
      <c r="L30" s="154">
        <v>200191.72999999998</v>
      </c>
      <c r="M30" s="154">
        <v>256636.25000000012</v>
      </c>
      <c r="N30" s="154">
        <v>265295.47000000003</v>
      </c>
      <c r="O30" s="154">
        <v>254936.7499999998</v>
      </c>
      <c r="P30" s="119">
        <v>195396.1700000001</v>
      </c>
      <c r="Q30" s="52">
        <f t="shared" ref="Q30:Q45" si="25">IF(P30="","",(P30-O30)/O30)</f>
        <v>-0.23355040024633461</v>
      </c>
      <c r="S30" s="109" t="s">
        <v>74</v>
      </c>
      <c r="T30" s="19">
        <v>4768.4190000000008</v>
      </c>
      <c r="U30" s="154">
        <v>5015.1330000000007</v>
      </c>
      <c r="V30" s="154">
        <v>4911.1499999999996</v>
      </c>
      <c r="W30" s="154">
        <v>7549.5049999999992</v>
      </c>
      <c r="X30" s="154">
        <v>9045.7329999999984</v>
      </c>
      <c r="Y30" s="154">
        <v>9256.7200000000012</v>
      </c>
      <c r="Z30" s="154">
        <v>8296.7439999999988</v>
      </c>
      <c r="AA30" s="154">
        <v>9856.137999999999</v>
      </c>
      <c r="AB30" s="154">
        <v>9306.1540000000005</v>
      </c>
      <c r="AC30" s="154">
        <v>13709.666999999996</v>
      </c>
      <c r="AD30" s="154">
        <v>12449.267000000005</v>
      </c>
      <c r="AE30" s="154">
        <v>12684.448000000004</v>
      </c>
      <c r="AF30" s="154">
        <v>16621.906999999999</v>
      </c>
      <c r="AG30" s="154">
        <v>15950.190999999999</v>
      </c>
      <c r="AH30" s="119">
        <v>12599.075000000004</v>
      </c>
      <c r="AI30" s="52">
        <f t="shared" ref="AI30:AI45" si="26">IF(AH30="","",(AH30-AG30)/AG30)</f>
        <v>-0.21009880069774681</v>
      </c>
      <c r="AK30" s="125">
        <f t="shared" si="23"/>
        <v>0.46047109354109889</v>
      </c>
      <c r="AL30" s="157">
        <f t="shared" si="23"/>
        <v>0.45757226895448566</v>
      </c>
      <c r="AM30" s="157">
        <f t="shared" si="23"/>
        <v>0.5419617422671561</v>
      </c>
      <c r="AN30" s="157">
        <f t="shared" si="23"/>
        <v>0.82888642292733761</v>
      </c>
      <c r="AO30" s="157">
        <f t="shared" si="23"/>
        <v>0.50636300335303253</v>
      </c>
      <c r="AP30" s="157">
        <f t="shared" si="23"/>
        <v>0.48905442795728249</v>
      </c>
      <c r="AQ30" s="157">
        <f t="shared" si="23"/>
        <v>0.51556937685642856</v>
      </c>
      <c r="AR30" s="157">
        <f t="shared" si="23"/>
        <v>0.54755948056577153</v>
      </c>
      <c r="AS30" s="157">
        <f t="shared" si="23"/>
        <v>0.92171330852361721</v>
      </c>
      <c r="AT30" s="157">
        <f t="shared" si="23"/>
        <v>0.57411865515950256</v>
      </c>
      <c r="AU30" s="157">
        <f t="shared" si="23"/>
        <v>0.6218671970115851</v>
      </c>
      <c r="AV30" s="157">
        <f t="shared" si="23"/>
        <v>0.49425784549142993</v>
      </c>
      <c r="AW30" s="157">
        <f t="shared" si="23"/>
        <v>0.62654318974990408</v>
      </c>
      <c r="AX30" s="157">
        <f t="shared" si="23"/>
        <v>0.62565287272235215</v>
      </c>
      <c r="AY30" s="157">
        <f>IF(AH30="","",(AH30/P30)*10)</f>
        <v>0.64479641540568566</v>
      </c>
      <c r="AZ30" s="52">
        <f t="shared" si="24"/>
        <v>3.0597706041108359E-2</v>
      </c>
      <c r="BB30" s="105"/>
      <c r="BC30" s="105"/>
    </row>
    <row r="31" spans="1:55" ht="20.100000000000001" customHeight="1" x14ac:dyDescent="0.25">
      <c r="A31" s="121" t="s">
        <v>75</v>
      </c>
      <c r="B31" s="19">
        <v>167818.00999999992</v>
      </c>
      <c r="C31" s="154">
        <v>125233.35</v>
      </c>
      <c r="D31" s="154">
        <v>135773.26999999996</v>
      </c>
      <c r="E31" s="154">
        <v>78339.37000000001</v>
      </c>
      <c r="F31" s="154">
        <v>159104.78000000003</v>
      </c>
      <c r="G31" s="154">
        <v>179761.25999999998</v>
      </c>
      <c r="H31" s="154">
        <v>158233.01999999999</v>
      </c>
      <c r="I31" s="154">
        <v>184735.59</v>
      </c>
      <c r="J31" s="154">
        <v>131251.34</v>
      </c>
      <c r="K31" s="154">
        <v>209712.58</v>
      </c>
      <c r="L31" s="154">
        <v>208979.29</v>
      </c>
      <c r="M31" s="154">
        <v>346550.24000000046</v>
      </c>
      <c r="N31" s="154">
        <v>197385.47</v>
      </c>
      <c r="O31" s="154">
        <v>307397.88000000024</v>
      </c>
      <c r="P31" s="119">
        <v>174650.59000000005</v>
      </c>
      <c r="Q31" s="52">
        <f t="shared" si="25"/>
        <v>-0.4318419177126403</v>
      </c>
      <c r="S31" s="109" t="s">
        <v>75</v>
      </c>
      <c r="T31" s="19">
        <v>7424.4470000000001</v>
      </c>
      <c r="U31" s="154">
        <v>5510.3540000000003</v>
      </c>
      <c r="V31" s="154">
        <v>6830.2309999999961</v>
      </c>
      <c r="W31" s="154">
        <v>7114.5390000000007</v>
      </c>
      <c r="X31" s="154">
        <v>8082.2549999999983</v>
      </c>
      <c r="Y31" s="154">
        <v>8938.91</v>
      </c>
      <c r="Z31" s="154">
        <v>8489.652</v>
      </c>
      <c r="AA31" s="154">
        <v>9926.7349999999988</v>
      </c>
      <c r="AB31" s="154">
        <v>10260.373</v>
      </c>
      <c r="AC31" s="154">
        <v>11780.022999999999</v>
      </c>
      <c r="AD31" s="154">
        <v>12880.835000000003</v>
      </c>
      <c r="AE31" s="154">
        <v>17712.749</v>
      </c>
      <c r="AF31" s="154">
        <v>13728.199000000002</v>
      </c>
      <c r="AG31" s="154">
        <v>20045.862000000016</v>
      </c>
      <c r="AH31" s="119">
        <v>12910.050000000008</v>
      </c>
      <c r="AI31" s="52">
        <f t="shared" si="26"/>
        <v>-0.35597431529759116</v>
      </c>
      <c r="AK31" s="125">
        <f t="shared" si="23"/>
        <v>0.44241062088628053</v>
      </c>
      <c r="AL31" s="157">
        <f t="shared" si="23"/>
        <v>0.44000691509090828</v>
      </c>
      <c r="AM31" s="157">
        <f t="shared" si="23"/>
        <v>0.50306153781226581</v>
      </c>
      <c r="AN31" s="157">
        <f t="shared" si="23"/>
        <v>0.908169034292719</v>
      </c>
      <c r="AO31" s="157">
        <f t="shared" si="23"/>
        <v>0.50798316681623246</v>
      </c>
      <c r="AP31" s="157">
        <f t="shared" si="23"/>
        <v>0.49726565111971294</v>
      </c>
      <c r="AQ31" s="157">
        <f t="shared" si="23"/>
        <v>0.53652846921584385</v>
      </c>
      <c r="AR31" s="157">
        <f t="shared" si="23"/>
        <v>0.5373482716568041</v>
      </c>
      <c r="AS31" s="157">
        <f t="shared" si="23"/>
        <v>0.78173472362263119</v>
      </c>
      <c r="AT31" s="157">
        <f t="shared" si="23"/>
        <v>0.56172228676028879</v>
      </c>
      <c r="AU31" s="157">
        <f t="shared" si="23"/>
        <v>0.61636897129854362</v>
      </c>
      <c r="AV31" s="157">
        <f t="shared" si="23"/>
        <v>0.51111633914897814</v>
      </c>
      <c r="AW31" s="157">
        <f t="shared" si="23"/>
        <v>0.69550200427620146</v>
      </c>
      <c r="AX31" s="157">
        <f t="shared" si="23"/>
        <v>0.6521145168600383</v>
      </c>
      <c r="AY31" s="157">
        <f t="shared" ref="AY31:AY40" si="27">IF(AH31="","",(AH31/P31)*10)</f>
        <v>0.73919303679420745</v>
      </c>
      <c r="AZ31" s="52">
        <f t="shared" si="24"/>
        <v>0.13353255859638929</v>
      </c>
      <c r="BB31" s="105"/>
      <c r="BC31" s="105"/>
    </row>
    <row r="32" spans="1:55" ht="20.100000000000001" customHeight="1" x14ac:dyDescent="0.25">
      <c r="A32" s="121" t="s">
        <v>76</v>
      </c>
      <c r="B32" s="19">
        <v>169960.15000000005</v>
      </c>
      <c r="C32" s="154">
        <v>125324.62</v>
      </c>
      <c r="D32" s="154">
        <v>131109.87</v>
      </c>
      <c r="E32" s="154">
        <v>110880.58</v>
      </c>
      <c r="F32" s="154">
        <v>139339.33000000002</v>
      </c>
      <c r="G32" s="154">
        <v>172769.00000000006</v>
      </c>
      <c r="H32" s="154">
        <v>120807.59000000001</v>
      </c>
      <c r="I32" s="154">
        <v>195865.48</v>
      </c>
      <c r="J32" s="154">
        <v>150352.84</v>
      </c>
      <c r="K32" s="154">
        <v>244663.81999999998</v>
      </c>
      <c r="L32" s="154">
        <v>232991.83999999994</v>
      </c>
      <c r="M32" s="154">
        <v>238327.95000000016</v>
      </c>
      <c r="N32" s="154">
        <v>208852.23999999996</v>
      </c>
      <c r="O32" s="154">
        <v>266098.18</v>
      </c>
      <c r="P32" s="119">
        <v>163503.87999999998</v>
      </c>
      <c r="Q32" s="52">
        <f t="shared" si="25"/>
        <v>-0.38555055130403382</v>
      </c>
      <c r="S32" s="109" t="s">
        <v>76</v>
      </c>
      <c r="T32" s="19">
        <v>6997.9059999999999</v>
      </c>
      <c r="U32" s="154">
        <v>5641.7790000000005</v>
      </c>
      <c r="V32" s="154">
        <v>6955.6630000000014</v>
      </c>
      <c r="W32" s="154">
        <v>8794.5019999999968</v>
      </c>
      <c r="X32" s="154">
        <v>7652.6419999999989</v>
      </c>
      <c r="Y32" s="154">
        <v>8505.6460000000006</v>
      </c>
      <c r="Z32" s="154">
        <v>6662.3990000000013</v>
      </c>
      <c r="AA32" s="154">
        <v>10370.893000000004</v>
      </c>
      <c r="AB32" s="154">
        <v>11386.056</v>
      </c>
      <c r="AC32" s="154">
        <v>12901.989000000001</v>
      </c>
      <c r="AD32" s="154">
        <v>14090.422</v>
      </c>
      <c r="AE32" s="154">
        <v>12972.172999999997</v>
      </c>
      <c r="AF32" s="154">
        <v>15175.932999999992</v>
      </c>
      <c r="AG32" s="154">
        <v>16823.398000000005</v>
      </c>
      <c r="AH32" s="119">
        <v>12141.555000000006</v>
      </c>
      <c r="AI32" s="52">
        <f t="shared" si="26"/>
        <v>-0.27829354093626019</v>
      </c>
      <c r="AK32" s="125">
        <f t="shared" si="23"/>
        <v>0.4117380456536428</v>
      </c>
      <c r="AL32" s="157">
        <f t="shared" si="23"/>
        <v>0.45017323810756427</v>
      </c>
      <c r="AM32" s="157">
        <f t="shared" si="23"/>
        <v>0.53052169146380823</v>
      </c>
      <c r="AN32" s="157">
        <f t="shared" si="23"/>
        <v>0.79315079340313666</v>
      </c>
      <c r="AO32" s="157">
        <f t="shared" si="23"/>
        <v>0.54920904241465762</v>
      </c>
      <c r="AP32" s="157">
        <f t="shared" si="23"/>
        <v>0.49231320433642595</v>
      </c>
      <c r="AQ32" s="157">
        <f t="shared" si="23"/>
        <v>0.55148844538658548</v>
      </c>
      <c r="AR32" s="157">
        <f t="shared" si="23"/>
        <v>0.52949059732220316</v>
      </c>
      <c r="AS32" s="157">
        <f t="shared" si="23"/>
        <v>0.75728905420077208</v>
      </c>
      <c r="AT32" s="157">
        <f t="shared" si="23"/>
        <v>0.52733538616375741</v>
      </c>
      <c r="AU32" s="157">
        <f t="shared" si="23"/>
        <v>0.60476032121983347</v>
      </c>
      <c r="AV32" s="157">
        <f t="shared" si="23"/>
        <v>0.54429927333323636</v>
      </c>
      <c r="AW32" s="157">
        <f t="shared" si="23"/>
        <v>0.72663491662813839</v>
      </c>
      <c r="AX32" s="157">
        <f t="shared" si="23"/>
        <v>0.63222521852648539</v>
      </c>
      <c r="AY32" s="157">
        <f t="shared" si="27"/>
        <v>0.74258513008987959</v>
      </c>
      <c r="AZ32" s="52">
        <f t="shared" si="24"/>
        <v>0.17455790805151339</v>
      </c>
      <c r="BB32" s="105"/>
      <c r="BC32" s="105"/>
    </row>
    <row r="33" spans="1:55" ht="20.100000000000001" customHeight="1" x14ac:dyDescent="0.25">
      <c r="A33" s="121" t="s">
        <v>77</v>
      </c>
      <c r="B33" s="19">
        <v>105627.73999999999</v>
      </c>
      <c r="C33" s="154">
        <v>146684.46999999994</v>
      </c>
      <c r="D33" s="154">
        <v>105806.44999999998</v>
      </c>
      <c r="E33" s="154">
        <v>156736.06999999992</v>
      </c>
      <c r="F33" s="154">
        <v>207228.25</v>
      </c>
      <c r="G33" s="154">
        <v>181747.00999999995</v>
      </c>
      <c r="H33" s="154">
        <v>156060.43000000002</v>
      </c>
      <c r="I33" s="154">
        <v>208341.1999999999</v>
      </c>
      <c r="J33" s="154">
        <v>123112.9</v>
      </c>
      <c r="K33" s="154">
        <v>228011.36000000013</v>
      </c>
      <c r="L33" s="154">
        <v>207260.46000000002</v>
      </c>
      <c r="M33" s="154">
        <v>271668.90999999992</v>
      </c>
      <c r="N33" s="154">
        <v>297743.68000000011</v>
      </c>
      <c r="O33" s="154">
        <v>271889.82</v>
      </c>
      <c r="P33" s="119">
        <v>185069.7500000002</v>
      </c>
      <c r="Q33" s="52">
        <f t="shared" si="25"/>
        <v>-0.31932078221979698</v>
      </c>
      <c r="S33" s="109" t="s">
        <v>77</v>
      </c>
      <c r="T33" s="19">
        <v>5233.5920000000015</v>
      </c>
      <c r="U33" s="154">
        <v>6774.5830000000024</v>
      </c>
      <c r="V33" s="154">
        <v>6184.9250000000011</v>
      </c>
      <c r="W33" s="154">
        <v>12346.015000000001</v>
      </c>
      <c r="X33" s="154">
        <v>9823.5429999999997</v>
      </c>
      <c r="Y33" s="154">
        <v>9567.4180000000015</v>
      </c>
      <c r="Z33" s="154">
        <v>8927.2699999999986</v>
      </c>
      <c r="AA33" s="154">
        <v>11110.941999999997</v>
      </c>
      <c r="AB33" s="154">
        <v>11997.332</v>
      </c>
      <c r="AC33" s="154">
        <v>12224.240000000003</v>
      </c>
      <c r="AD33" s="154">
        <v>10503.531999999996</v>
      </c>
      <c r="AE33" s="154">
        <v>13714.956999999997</v>
      </c>
      <c r="AF33" s="154">
        <v>20165.158999999996</v>
      </c>
      <c r="AG33" s="154">
        <v>18190.89599999999</v>
      </c>
      <c r="AH33" s="119">
        <v>12937.527999999997</v>
      </c>
      <c r="AI33" s="52">
        <f t="shared" si="26"/>
        <v>-0.28879105240335584</v>
      </c>
      <c r="AK33" s="125">
        <f t="shared" si="23"/>
        <v>0.49547514696423517</v>
      </c>
      <c r="AL33" s="157">
        <f t="shared" si="23"/>
        <v>0.46184732439637305</v>
      </c>
      <c r="AM33" s="157">
        <f t="shared" si="23"/>
        <v>0.58455084732547036</v>
      </c>
      <c r="AN33" s="157">
        <f t="shared" si="23"/>
        <v>0.78769456194735565</v>
      </c>
      <c r="AO33" s="157">
        <f t="shared" si="23"/>
        <v>0.4740445861025222</v>
      </c>
      <c r="AP33" s="157">
        <f t="shared" si="23"/>
        <v>0.52641405214864356</v>
      </c>
      <c r="AQ33" s="157">
        <f t="shared" si="23"/>
        <v>0.57203930554337168</v>
      </c>
      <c r="AR33" s="157">
        <f t="shared" si="23"/>
        <v>0.53330507840023977</v>
      </c>
      <c r="AS33" s="157">
        <f t="shared" si="23"/>
        <v>0.97449836694611214</v>
      </c>
      <c r="AT33" s="157">
        <f t="shared" si="23"/>
        <v>0.53612416504160132</v>
      </c>
      <c r="AU33" s="157">
        <f t="shared" si="23"/>
        <v>0.50677934421259097</v>
      </c>
      <c r="AV33" s="157">
        <f t="shared" si="23"/>
        <v>0.50484087413609458</v>
      </c>
      <c r="AW33" s="157">
        <f t="shared" si="23"/>
        <v>0.67726572735313773</v>
      </c>
      <c r="AX33" s="157">
        <f t="shared" si="23"/>
        <v>0.66905395722428995</v>
      </c>
      <c r="AY33" s="157">
        <f t="shared" si="27"/>
        <v>0.69906227246754171</v>
      </c>
      <c r="AZ33" s="52">
        <f t="shared" si="24"/>
        <v>4.4851861227676648E-2</v>
      </c>
      <c r="BB33" s="105"/>
      <c r="BC33" s="105"/>
    </row>
    <row r="34" spans="1:55" ht="20.100000000000001" customHeight="1" x14ac:dyDescent="0.25">
      <c r="A34" s="121" t="s">
        <v>78</v>
      </c>
      <c r="B34" s="19">
        <v>172955.39000000004</v>
      </c>
      <c r="C34" s="154">
        <v>88363.709999999992</v>
      </c>
      <c r="D34" s="154">
        <v>120306.19000000003</v>
      </c>
      <c r="E34" s="154">
        <v>142180.06</v>
      </c>
      <c r="F34" s="154">
        <v>163672.61999999994</v>
      </c>
      <c r="G34" s="154">
        <v>227414.28000000014</v>
      </c>
      <c r="H34" s="154">
        <v>160527.01</v>
      </c>
      <c r="I34" s="154">
        <v>247253.33</v>
      </c>
      <c r="J34" s="154">
        <v>159193.67000000001</v>
      </c>
      <c r="K34" s="154">
        <v>248660.12999999995</v>
      </c>
      <c r="L34" s="154">
        <v>200913.27999999997</v>
      </c>
      <c r="M34" s="154">
        <v>276808.68999999983</v>
      </c>
      <c r="N34" s="154">
        <v>225711.80999999991</v>
      </c>
      <c r="O34" s="154">
        <v>318057.70000000054</v>
      </c>
      <c r="P34" s="119">
        <v>176585.52000000005</v>
      </c>
      <c r="Q34" s="52">
        <f t="shared" si="25"/>
        <v>-0.44480036169537868</v>
      </c>
      <c r="S34" s="109" t="s">
        <v>78</v>
      </c>
      <c r="T34" s="19">
        <v>8418.2340000000022</v>
      </c>
      <c r="U34" s="154">
        <v>4390.6889999999994</v>
      </c>
      <c r="V34" s="154">
        <v>6848.4070000000011</v>
      </c>
      <c r="W34" s="154">
        <v>11167.32799999999</v>
      </c>
      <c r="X34" s="154">
        <v>8872.2850000000017</v>
      </c>
      <c r="Y34" s="154">
        <v>11662.620000000006</v>
      </c>
      <c r="Z34" s="154">
        <v>9423.9899999999961</v>
      </c>
      <c r="AA34" s="154">
        <v>14481.375000000004</v>
      </c>
      <c r="AB34" s="154">
        <v>12803.287</v>
      </c>
      <c r="AC34" s="154">
        <v>13718.046000000006</v>
      </c>
      <c r="AD34" s="154">
        <v>12228.946999999995</v>
      </c>
      <c r="AE34" s="154">
        <v>14526.821999999995</v>
      </c>
      <c r="AF34" s="154">
        <v>14534.652000000002</v>
      </c>
      <c r="AG34" s="154">
        <v>19521.573</v>
      </c>
      <c r="AH34" s="119">
        <v>14024.623999999998</v>
      </c>
      <c r="AI34" s="52">
        <f t="shared" si="26"/>
        <v>-0.28158330273897508</v>
      </c>
      <c r="AK34" s="125">
        <f t="shared" si="23"/>
        <v>0.48672862985073784</v>
      </c>
      <c r="AL34" s="157">
        <f t="shared" si="23"/>
        <v>0.49688825876595721</v>
      </c>
      <c r="AM34" s="157">
        <f t="shared" si="23"/>
        <v>0.56924809937044796</v>
      </c>
      <c r="AN34" s="157">
        <f t="shared" si="23"/>
        <v>0.78543559483657488</v>
      </c>
      <c r="AO34" s="157">
        <f t="shared" si="23"/>
        <v>0.54207508867396426</v>
      </c>
      <c r="AP34" s="157">
        <f t="shared" si="23"/>
        <v>0.51283586940978365</v>
      </c>
      <c r="AQ34" s="157">
        <f t="shared" si="23"/>
        <v>0.58706569068968495</v>
      </c>
      <c r="AR34" s="157">
        <f t="shared" si="23"/>
        <v>0.58568978626091728</v>
      </c>
      <c r="AS34" s="157">
        <f t="shared" si="23"/>
        <v>0.80425854872244606</v>
      </c>
      <c r="AT34" s="157">
        <f t="shared" si="23"/>
        <v>0.55167855015599043</v>
      </c>
      <c r="AU34" s="157">
        <f t="shared" si="23"/>
        <v>0.60866792877006426</v>
      </c>
      <c r="AV34" s="157">
        <f t="shared" si="23"/>
        <v>0.52479645779906703</v>
      </c>
      <c r="AW34" s="157">
        <f t="shared" si="23"/>
        <v>0.64394734152368938</v>
      </c>
      <c r="AX34" s="157">
        <f t="shared" si="23"/>
        <v>0.61377457612250752</v>
      </c>
      <c r="AY34" s="157">
        <f t="shared" si="27"/>
        <v>0.794211439307141</v>
      </c>
      <c r="AZ34" s="52">
        <f t="shared" si="24"/>
        <v>0.29397904410530495</v>
      </c>
      <c r="BB34" s="105"/>
      <c r="BC34" s="105"/>
    </row>
    <row r="35" spans="1:55" ht="20.100000000000001" customHeight="1" x14ac:dyDescent="0.25">
      <c r="A35" s="121" t="s">
        <v>79</v>
      </c>
      <c r="B35" s="19">
        <v>153575.38000000003</v>
      </c>
      <c r="C35" s="154">
        <v>146031.1</v>
      </c>
      <c r="D35" s="154">
        <v>129411.21999999994</v>
      </c>
      <c r="E35" s="154">
        <v>179559.8899999999</v>
      </c>
      <c r="F35" s="154">
        <v>269358.03999999998</v>
      </c>
      <c r="G35" s="154">
        <v>237433.11000000002</v>
      </c>
      <c r="H35" s="154">
        <v>147722.47000000009</v>
      </c>
      <c r="I35" s="154">
        <v>207140.0799999999</v>
      </c>
      <c r="J35" s="154">
        <v>176201.44</v>
      </c>
      <c r="K35" s="154">
        <v>278510.38</v>
      </c>
      <c r="L35" s="154">
        <v>285531.50000000006</v>
      </c>
      <c r="M35" s="154">
        <v>278816.86</v>
      </c>
      <c r="N35" s="154">
        <v>235748.01999999987</v>
      </c>
      <c r="O35" s="154">
        <v>293866.69000000018</v>
      </c>
      <c r="P35" s="119">
        <v>165542.36999999994</v>
      </c>
      <c r="Q35" s="52">
        <f t="shared" si="25"/>
        <v>-0.43667528293186331</v>
      </c>
      <c r="S35" s="109" t="s">
        <v>79</v>
      </c>
      <c r="T35" s="19">
        <v>8202.5570000000007</v>
      </c>
      <c r="U35" s="154">
        <v>7142.6719999999987</v>
      </c>
      <c r="V35" s="154">
        <v>8489.8880000000008</v>
      </c>
      <c r="W35" s="154">
        <v>14058.68400000001</v>
      </c>
      <c r="X35" s="154">
        <v>13129.382000000001</v>
      </c>
      <c r="Y35" s="154">
        <v>12275.063000000002</v>
      </c>
      <c r="Z35" s="154">
        <v>8407.0900000000038</v>
      </c>
      <c r="AA35" s="154">
        <v>11587.890000000009</v>
      </c>
      <c r="AB35" s="154">
        <v>14215.772000000001</v>
      </c>
      <c r="AC35" s="154">
        <v>14177.262000000006</v>
      </c>
      <c r="AD35" s="154">
        <v>16500.630999999998</v>
      </c>
      <c r="AE35" s="154">
        <v>15555.110999999997</v>
      </c>
      <c r="AF35" s="154">
        <v>16599.758999999998</v>
      </c>
      <c r="AG35" s="154">
        <v>19060.911</v>
      </c>
      <c r="AH35" s="119">
        <v>13309.058999999999</v>
      </c>
      <c r="AI35" s="52">
        <f t="shared" si="26"/>
        <v>-0.30176165242049557</v>
      </c>
      <c r="AK35" s="125">
        <f t="shared" si="23"/>
        <v>0.53410624801970208</v>
      </c>
      <c r="AL35" s="157">
        <f t="shared" si="23"/>
        <v>0.48911992034573448</v>
      </c>
      <c r="AM35" s="157">
        <f t="shared" si="23"/>
        <v>0.65603956133015395</v>
      </c>
      <c r="AN35" s="157">
        <f t="shared" si="23"/>
        <v>0.7829523620224994</v>
      </c>
      <c r="AO35" s="157">
        <f t="shared" si="23"/>
        <v>0.48743234098377025</v>
      </c>
      <c r="AP35" s="157">
        <f t="shared" si="23"/>
        <v>0.51699036414929667</v>
      </c>
      <c r="AQ35" s="157">
        <f t="shared" si="23"/>
        <v>0.56911382540516675</v>
      </c>
      <c r="AR35" s="157">
        <f t="shared" si="23"/>
        <v>0.55942287943501878</v>
      </c>
      <c r="AS35" s="157">
        <f t="shared" si="23"/>
        <v>0.8067909093137946</v>
      </c>
      <c r="AT35" s="157">
        <f t="shared" si="23"/>
        <v>0.5090389090704629</v>
      </c>
      <c r="AU35" s="157">
        <f t="shared" si="23"/>
        <v>0.57789179127346701</v>
      </c>
      <c r="AV35" s="157">
        <f t="shared" si="23"/>
        <v>0.55789707265191923</v>
      </c>
      <c r="AW35" s="157">
        <f t="shared" si="23"/>
        <v>0.70413142812397767</v>
      </c>
      <c r="AX35" s="157">
        <f t="shared" si="23"/>
        <v>0.64862441537691762</v>
      </c>
      <c r="AY35" s="157">
        <f t="shared" si="27"/>
        <v>0.80396692399655767</v>
      </c>
      <c r="AZ35" s="52">
        <f t="shared" si="24"/>
        <v>0.23949531491097209</v>
      </c>
      <c r="BB35" s="105"/>
      <c r="BC35" s="105"/>
    </row>
    <row r="36" spans="1:55" ht="20.100000000000001" customHeight="1" x14ac:dyDescent="0.25">
      <c r="A36" s="121" t="s">
        <v>80</v>
      </c>
      <c r="B36" s="19">
        <v>172174.69999999992</v>
      </c>
      <c r="C36" s="154">
        <v>197846.85999999996</v>
      </c>
      <c r="D36" s="154">
        <v>108041.16999999998</v>
      </c>
      <c r="E36" s="154">
        <v>128500.73000000004</v>
      </c>
      <c r="F36" s="154">
        <v>196762.29</v>
      </c>
      <c r="G36" s="154">
        <v>236160.21999999988</v>
      </c>
      <c r="H36" s="154">
        <v>161077.74999999983</v>
      </c>
      <c r="I36" s="154">
        <v>171433.78</v>
      </c>
      <c r="J36" s="154">
        <v>180051.81</v>
      </c>
      <c r="K36" s="154">
        <v>296230.03000000038</v>
      </c>
      <c r="L36" s="154">
        <v>286249.10999999993</v>
      </c>
      <c r="M36" s="154">
        <v>219148.08999999985</v>
      </c>
      <c r="N36" s="154">
        <v>242415.37999999992</v>
      </c>
      <c r="O36" s="154">
        <v>251261.66000000012</v>
      </c>
      <c r="P36" s="119">
        <v>163792.09000000011</v>
      </c>
      <c r="Q36" s="52">
        <f t="shared" si="25"/>
        <v>-0.34812143643403443</v>
      </c>
      <c r="S36" s="109" t="s">
        <v>80</v>
      </c>
      <c r="T36" s="19">
        <v>7606.0559999999978</v>
      </c>
      <c r="U36" s="154">
        <v>8313.0869999999995</v>
      </c>
      <c r="V36" s="154">
        <v>6909.0559999999987</v>
      </c>
      <c r="W36" s="154">
        <v>9139.0069999999996</v>
      </c>
      <c r="X36" s="154">
        <v>8531.6860000000033</v>
      </c>
      <c r="Y36" s="154">
        <v>10841.422999999999</v>
      </c>
      <c r="Z36" s="154">
        <v>9653.1510000000035</v>
      </c>
      <c r="AA36" s="154">
        <v>9956.3179999999975</v>
      </c>
      <c r="AB36" s="154">
        <v>13765.152</v>
      </c>
      <c r="AC36" s="154">
        <v>14750.275999999996</v>
      </c>
      <c r="AD36" s="154">
        <v>15789.42300000001</v>
      </c>
      <c r="AE36" s="154">
        <v>12744.038000000008</v>
      </c>
      <c r="AF36" s="154">
        <v>16420.567999999999</v>
      </c>
      <c r="AG36" s="154">
        <v>16962.044999999998</v>
      </c>
      <c r="AH36" s="119">
        <v>12412.586000000001</v>
      </c>
      <c r="AI36" s="52">
        <f t="shared" si="26"/>
        <v>-0.26821406263218839</v>
      </c>
      <c r="AK36" s="125">
        <f t="shared" si="23"/>
        <v>0.44176385961468218</v>
      </c>
      <c r="AL36" s="157">
        <f t="shared" si="23"/>
        <v>0.42017785877420555</v>
      </c>
      <c r="AM36" s="157">
        <f t="shared" si="23"/>
        <v>0.63948363387771534</v>
      </c>
      <c r="AN36" s="157">
        <f t="shared" si="23"/>
        <v>0.71120273013234991</v>
      </c>
      <c r="AO36" s="157">
        <f t="shared" si="23"/>
        <v>0.43360371542738207</v>
      </c>
      <c r="AP36" s="157">
        <f t="shared" si="23"/>
        <v>0.45907066820991294</v>
      </c>
      <c r="AQ36" s="157">
        <f t="shared" ref="AQ36:AQ44" si="28">(Z36/H36)*10</f>
        <v>0.59928518991605073</v>
      </c>
      <c r="AR36" s="157">
        <f t="shared" ref="AR36:AR44" si="29">(AA36/I36)*10</f>
        <v>0.5807675710119673</v>
      </c>
      <c r="AS36" s="157">
        <f t="shared" ref="AS36:AS44" si="30">(AB36/J36)*10</f>
        <v>0.76451061502797446</v>
      </c>
      <c r="AT36" s="157">
        <f t="shared" ref="AT36:AT41" si="31">(AC36/K36)*10</f>
        <v>0.49793317713264845</v>
      </c>
      <c r="AU36" s="157">
        <f t="shared" ref="AU36:AU41" si="32">(AD36/L36)*10</f>
        <v>0.55159727832865624</v>
      </c>
      <c r="AV36" s="157">
        <f t="shared" ref="AV36:AV41" si="33">(AE36/M36)*10</f>
        <v>0.58152630944673145</v>
      </c>
      <c r="AW36" s="157">
        <f t="shared" ref="AW36:AW41" si="34">(AF36/N36)*10</f>
        <v>0.67737319307050581</v>
      </c>
      <c r="AX36" s="157">
        <f t="shared" ref="AX36:AX41" si="35">(AG36/O36)*10</f>
        <v>0.67507493980577815</v>
      </c>
      <c r="AY36" s="157">
        <f t="shared" si="27"/>
        <v>0.75782572894698352</v>
      </c>
      <c r="AZ36" s="52">
        <f t="shared" si="24"/>
        <v>0.12258015260500281</v>
      </c>
      <c r="BB36" s="105"/>
      <c r="BC36" s="105"/>
    </row>
    <row r="37" spans="1:55" ht="20.100000000000001" customHeight="1" x14ac:dyDescent="0.25">
      <c r="A37" s="121" t="s">
        <v>81</v>
      </c>
      <c r="B37" s="19">
        <v>184593.24000000002</v>
      </c>
      <c r="C37" s="154">
        <v>144138.26999999993</v>
      </c>
      <c r="D37" s="154">
        <v>79979.249999999985</v>
      </c>
      <c r="E37" s="154">
        <v>122753.58</v>
      </c>
      <c r="F37" s="154">
        <v>216171.5800000001</v>
      </c>
      <c r="G37" s="154">
        <v>152140.34000000008</v>
      </c>
      <c r="H37" s="154">
        <v>149450.11999999976</v>
      </c>
      <c r="I37" s="154">
        <v>137515.64999999997</v>
      </c>
      <c r="J37" s="154">
        <v>157796.10999999999</v>
      </c>
      <c r="K37" s="154">
        <v>248422.98999999993</v>
      </c>
      <c r="L37" s="154">
        <v>193839.00999999995</v>
      </c>
      <c r="M37" s="154">
        <v>185628.20999999996</v>
      </c>
      <c r="N37" s="154">
        <v>273711.0299999998</v>
      </c>
      <c r="O37" s="154">
        <v>170890.12000000005</v>
      </c>
      <c r="P37" s="119">
        <v>163497.53999999995</v>
      </c>
      <c r="Q37" s="52">
        <f t="shared" si="25"/>
        <v>-4.3259259224583034E-2</v>
      </c>
      <c r="S37" s="109" t="s">
        <v>81</v>
      </c>
      <c r="T37" s="19">
        <v>8950.255000000001</v>
      </c>
      <c r="U37" s="154">
        <v>8091.360999999999</v>
      </c>
      <c r="V37" s="154">
        <v>7317.6259999999966</v>
      </c>
      <c r="W37" s="154">
        <v>9009.7860000000001</v>
      </c>
      <c r="X37" s="154">
        <v>11821.654999999999</v>
      </c>
      <c r="Y37" s="154">
        <v>8422.7539999999954</v>
      </c>
      <c r="Z37" s="154">
        <v>8932.4599999999973</v>
      </c>
      <c r="AA37" s="154">
        <v>10856.737000000006</v>
      </c>
      <c r="AB37" s="154">
        <v>13503.767</v>
      </c>
      <c r="AC37" s="154">
        <v>13395.533000000005</v>
      </c>
      <c r="AD37" s="154">
        <v>12829.427999999996</v>
      </c>
      <c r="AE37" s="154">
        <v>12358.695999999998</v>
      </c>
      <c r="AF37" s="154">
        <v>19295.445999999996</v>
      </c>
      <c r="AG37" s="154">
        <v>12913.838000000005</v>
      </c>
      <c r="AH37" s="119">
        <v>13220.704000000007</v>
      </c>
      <c r="AI37" s="52">
        <f t="shared" si="26"/>
        <v>2.3762571591807308E-2</v>
      </c>
      <c r="AK37" s="125">
        <f t="shared" si="23"/>
        <v>0.48486363856011194</v>
      </c>
      <c r="AL37" s="157">
        <f t="shared" si="23"/>
        <v>0.56136104589017211</v>
      </c>
      <c r="AM37" s="157">
        <f t="shared" si="23"/>
        <v>0.91494056270845225</v>
      </c>
      <c r="AN37" s="157">
        <f t="shared" si="23"/>
        <v>0.73397337983951261</v>
      </c>
      <c r="AO37" s="157">
        <f t="shared" si="23"/>
        <v>0.54686443981211563</v>
      </c>
      <c r="AP37" s="157">
        <f t="shared" si="23"/>
        <v>0.55361740351046873</v>
      </c>
      <c r="AQ37" s="157">
        <f t="shared" si="28"/>
        <v>0.59768837923984341</v>
      </c>
      <c r="AR37" s="157">
        <f t="shared" si="29"/>
        <v>0.78949101429546453</v>
      </c>
      <c r="AS37" s="157">
        <f t="shared" si="30"/>
        <v>0.85577312393822647</v>
      </c>
      <c r="AT37" s="157">
        <f t="shared" si="31"/>
        <v>0.5392227587309858</v>
      </c>
      <c r="AU37" s="157">
        <f t="shared" si="32"/>
        <v>0.66185996306935324</v>
      </c>
      <c r="AV37" s="157">
        <f t="shared" si="33"/>
        <v>0.66577682346880351</v>
      </c>
      <c r="AW37" s="157">
        <f t="shared" si="34"/>
        <v>0.70495682983619656</v>
      </c>
      <c r="AX37" s="157">
        <f t="shared" si="35"/>
        <v>0.7556807848224345</v>
      </c>
      <c r="AY37" s="157">
        <f t="shared" si="27"/>
        <v>0.80861791559677365</v>
      </c>
      <c r="AZ37" s="52">
        <f t="shared" si="24"/>
        <v>7.0052238772722014E-2</v>
      </c>
      <c r="BB37" s="105"/>
      <c r="BC37" s="105"/>
    </row>
    <row r="38" spans="1:55" ht="20.100000000000001" customHeight="1" x14ac:dyDescent="0.25">
      <c r="A38" s="121" t="s">
        <v>82</v>
      </c>
      <c r="B38" s="19">
        <v>174808.49999999997</v>
      </c>
      <c r="C38" s="154">
        <v>100779.39000000001</v>
      </c>
      <c r="D38" s="154">
        <v>69029.49000000002</v>
      </c>
      <c r="E38" s="154">
        <v>154336.00999999978</v>
      </c>
      <c r="F38" s="154">
        <v>191835.92000000007</v>
      </c>
      <c r="G38" s="154">
        <v>123373.27999999998</v>
      </c>
      <c r="H38" s="154">
        <v>139248.31999999989</v>
      </c>
      <c r="I38" s="154">
        <v>159507.64999999994</v>
      </c>
      <c r="J38" s="154">
        <v>217628.21</v>
      </c>
      <c r="K38" s="154">
        <v>280094.85000000021</v>
      </c>
      <c r="L38" s="154">
        <v>221001.43999999986</v>
      </c>
      <c r="M38" s="154">
        <v>221954.72000000006</v>
      </c>
      <c r="N38" s="154">
        <v>259229.09000000003</v>
      </c>
      <c r="O38" s="154">
        <v>168577.83999999991</v>
      </c>
      <c r="P38" s="119">
        <v>147206.03999999992</v>
      </c>
      <c r="Q38" s="52">
        <f t="shared" si="25"/>
        <v>-0.12677704258163469</v>
      </c>
      <c r="S38" s="109" t="s">
        <v>82</v>
      </c>
      <c r="T38" s="19">
        <v>8836.2159999999967</v>
      </c>
      <c r="U38" s="154">
        <v>6184.2449999999999</v>
      </c>
      <c r="V38" s="154">
        <v>6843.8590000000013</v>
      </c>
      <c r="W38" s="154">
        <v>12325.401000000003</v>
      </c>
      <c r="X38" s="154">
        <v>11790.632999999998</v>
      </c>
      <c r="Y38" s="154">
        <v>8857.4580000000024</v>
      </c>
      <c r="Z38" s="154">
        <v>10603.755000000001</v>
      </c>
      <c r="AA38" s="154">
        <v>13090.348000000009</v>
      </c>
      <c r="AB38" s="154">
        <v>16694.899000000001</v>
      </c>
      <c r="AC38" s="154">
        <v>17343.396999999994</v>
      </c>
      <c r="AD38" s="154">
        <v>14141.986999999999</v>
      </c>
      <c r="AE38" s="154">
        <v>13795.060000000012</v>
      </c>
      <c r="AF38" s="154">
        <v>17489.275999999998</v>
      </c>
      <c r="AG38" s="154">
        <v>12546.419000000004</v>
      </c>
      <c r="AH38" s="119">
        <v>11495.056</v>
      </c>
      <c r="AI38" s="52">
        <f t="shared" si="26"/>
        <v>-8.3797854989539469E-2</v>
      </c>
      <c r="AK38" s="125">
        <f t="shared" si="23"/>
        <v>0.50547976786025839</v>
      </c>
      <c r="AL38" s="157">
        <f t="shared" si="23"/>
        <v>0.61364183688748253</v>
      </c>
      <c r="AM38" s="157">
        <f t="shared" si="23"/>
        <v>0.99143989040046498</v>
      </c>
      <c r="AN38" s="157">
        <f t="shared" si="23"/>
        <v>0.79860824444016809</v>
      </c>
      <c r="AO38" s="157">
        <f t="shared" si="23"/>
        <v>0.61462071336796531</v>
      </c>
      <c r="AP38" s="157">
        <f t="shared" si="23"/>
        <v>0.7179397354111039</v>
      </c>
      <c r="AQ38" s="157">
        <f t="shared" si="28"/>
        <v>0.76149967195295487</v>
      </c>
      <c r="AR38" s="157">
        <f t="shared" si="29"/>
        <v>0.82067211196453671</v>
      </c>
      <c r="AS38" s="157">
        <f t="shared" si="30"/>
        <v>0.76712936250314256</v>
      </c>
      <c r="AT38" s="157">
        <f t="shared" si="31"/>
        <v>0.61919728263479246</v>
      </c>
      <c r="AU38" s="157">
        <f t="shared" si="32"/>
        <v>0.63990474451207224</v>
      </c>
      <c r="AV38" s="157">
        <f t="shared" si="33"/>
        <v>0.62152586797883858</v>
      </c>
      <c r="AW38" s="157">
        <f t="shared" si="34"/>
        <v>0.67466486882317089</v>
      </c>
      <c r="AX38" s="157">
        <f t="shared" si="35"/>
        <v>0.7442507864616138</v>
      </c>
      <c r="AY38" s="157">
        <f t="shared" si="27"/>
        <v>0.78088208880559562</v>
      </c>
      <c r="AZ38" s="52">
        <f t="shared" si="24"/>
        <v>4.921903074921527E-2</v>
      </c>
      <c r="BB38" s="105"/>
      <c r="BC38" s="105"/>
    </row>
    <row r="39" spans="1:55" ht="20.100000000000001" customHeight="1" x14ac:dyDescent="0.25">
      <c r="A39" s="121" t="s">
        <v>83</v>
      </c>
      <c r="B39" s="19">
        <v>143517.88</v>
      </c>
      <c r="C39" s="154">
        <v>108144.17000000003</v>
      </c>
      <c r="D39" s="154">
        <v>125852.90000000002</v>
      </c>
      <c r="E39" s="154">
        <v>102029.78999999992</v>
      </c>
      <c r="F39" s="154">
        <v>191064.2</v>
      </c>
      <c r="G39" s="154">
        <v>143527.37999999992</v>
      </c>
      <c r="H39" s="154">
        <v>151132.13000000012</v>
      </c>
      <c r="I39" s="154">
        <v>135712.65999999989</v>
      </c>
      <c r="J39" s="154">
        <v>269199.01</v>
      </c>
      <c r="K39" s="154">
        <v>227951.96000000008</v>
      </c>
      <c r="L39" s="154">
        <v>225932.47000000003</v>
      </c>
      <c r="M39" s="154">
        <v>214073.61999999997</v>
      </c>
      <c r="N39" s="154">
        <v>276422.24000000005</v>
      </c>
      <c r="O39" s="154">
        <v>185077.00999999983</v>
      </c>
      <c r="P39" s="119">
        <v>197329.72000000009</v>
      </c>
      <c r="Q39" s="52">
        <f t="shared" si="25"/>
        <v>6.6203306396619796E-2</v>
      </c>
      <c r="S39" s="109" t="s">
        <v>83</v>
      </c>
      <c r="T39" s="19">
        <v>8561.616</v>
      </c>
      <c r="U39" s="154">
        <v>7679.9049999999988</v>
      </c>
      <c r="V39" s="154">
        <v>10402.912</v>
      </c>
      <c r="W39" s="154">
        <v>7707.6290000000035</v>
      </c>
      <c r="X39" s="154">
        <v>12654.747000000003</v>
      </c>
      <c r="Y39" s="154">
        <v>9979.3469999999979</v>
      </c>
      <c r="Z39" s="154">
        <v>10712.686999999996</v>
      </c>
      <c r="AA39" s="154">
        <v>11080.005999999999</v>
      </c>
      <c r="AB39" s="154">
        <v>17646.002</v>
      </c>
      <c r="AC39" s="154">
        <v>15712.195000000003</v>
      </c>
      <c r="AD39" s="154">
        <v>14615.516000000009</v>
      </c>
      <c r="AE39" s="154">
        <v>15584.514000000003</v>
      </c>
      <c r="AF39" s="154">
        <v>20862.162</v>
      </c>
      <c r="AG39" s="154">
        <v>15077.397000000003</v>
      </c>
      <c r="AH39" s="119">
        <v>15418.935999999994</v>
      </c>
      <c r="AI39" s="52">
        <f t="shared" si="26"/>
        <v>2.2652384891104979E-2</v>
      </c>
      <c r="AK39" s="125">
        <f t="shared" si="23"/>
        <v>0.59655396247491954</v>
      </c>
      <c r="AL39" s="157">
        <f t="shared" si="23"/>
        <v>0.7101543245465749</v>
      </c>
      <c r="AM39" s="157">
        <f t="shared" ref="AM39:AP41" si="36">IF(V39="","",(V39/D39)*10)</f>
        <v>0.82659295097689434</v>
      </c>
      <c r="AN39" s="157">
        <f t="shared" si="36"/>
        <v>0.75542927217629385</v>
      </c>
      <c r="AO39" s="157">
        <f t="shared" si="36"/>
        <v>0.66232957299169615</v>
      </c>
      <c r="AP39" s="157">
        <f t="shared" si="36"/>
        <v>0.69529221532504837</v>
      </c>
      <c r="AQ39" s="157">
        <f t="shared" si="28"/>
        <v>0.70882922115899427</v>
      </c>
      <c r="AR39" s="157">
        <f t="shared" si="29"/>
        <v>0.81643127472411259</v>
      </c>
      <c r="AS39" s="157">
        <f t="shared" si="30"/>
        <v>0.6555002561116402</v>
      </c>
      <c r="AT39" s="157">
        <f t="shared" si="31"/>
        <v>0.68927659143619546</v>
      </c>
      <c r="AU39" s="157">
        <f t="shared" si="32"/>
        <v>0.64689754420867462</v>
      </c>
      <c r="AV39" s="157">
        <f t="shared" si="33"/>
        <v>0.72799787288130147</v>
      </c>
      <c r="AW39" s="157">
        <f t="shared" si="34"/>
        <v>0.75472082130583984</v>
      </c>
      <c r="AX39" s="157">
        <f t="shared" si="35"/>
        <v>0.81465531564401306</v>
      </c>
      <c r="AY39" s="157">
        <f t="shared" si="27"/>
        <v>0.78137930768867392</v>
      </c>
      <c r="AZ39" s="52">
        <f t="shared" si="24"/>
        <v>-4.0846732742464593E-2</v>
      </c>
      <c r="BB39" s="105"/>
      <c r="BC39" s="105"/>
    </row>
    <row r="40" spans="1:55" ht="20.100000000000001" customHeight="1" thickBot="1" x14ac:dyDescent="0.3">
      <c r="A40" s="121" t="s">
        <v>84</v>
      </c>
      <c r="B40" s="19">
        <v>152820.21000000002</v>
      </c>
      <c r="C40" s="154">
        <v>216465.13999999996</v>
      </c>
      <c r="D40" s="154">
        <v>85804.429999999964</v>
      </c>
      <c r="E40" s="154">
        <v>229961.75</v>
      </c>
      <c r="F40" s="154">
        <v>233293.19000000015</v>
      </c>
      <c r="G40" s="154">
        <v>149139.44999999995</v>
      </c>
      <c r="H40" s="154">
        <v>169639.46999999994</v>
      </c>
      <c r="I40" s="154">
        <v>161502.75000000003</v>
      </c>
      <c r="J40" s="154">
        <v>201567.8</v>
      </c>
      <c r="K40" s="154">
        <v>231272.66000000015</v>
      </c>
      <c r="L40" s="154">
        <v>249366.14000000007</v>
      </c>
      <c r="M40" s="154">
        <v>245043.78000000009</v>
      </c>
      <c r="N40" s="154">
        <v>297016.51000000018</v>
      </c>
      <c r="O40" s="154">
        <v>191789.1699999999</v>
      </c>
      <c r="P40" s="119"/>
      <c r="Q40" s="52" t="str">
        <f t="shared" si="25"/>
        <v/>
      </c>
      <c r="S40" s="110" t="s">
        <v>84</v>
      </c>
      <c r="T40" s="19">
        <v>8577.6339999999964</v>
      </c>
      <c r="U40" s="154">
        <v>10729.738000000001</v>
      </c>
      <c r="V40" s="154">
        <v>8400.3320000000022</v>
      </c>
      <c r="W40" s="154">
        <v>14080.129999999997</v>
      </c>
      <c r="X40" s="154">
        <v>13582.820000000003</v>
      </c>
      <c r="Y40" s="154">
        <v>9345.7980000000007</v>
      </c>
      <c r="Z40" s="154">
        <v>11478.792000000003</v>
      </c>
      <c r="AA40" s="154">
        <v>14722.865999999998</v>
      </c>
      <c r="AB40" s="154">
        <v>13500.736999999999</v>
      </c>
      <c r="AC40" s="154">
        <v>16104.085999999999</v>
      </c>
      <c r="AD40" s="154">
        <v>14131.660999999996</v>
      </c>
      <c r="AE40" s="154">
        <v>17317.553000000004</v>
      </c>
      <c r="AF40" s="154">
        <v>19544.043999999998</v>
      </c>
      <c r="AG40" s="154">
        <v>13271.178999999998</v>
      </c>
      <c r="AH40" s="119"/>
      <c r="AI40" s="52" t="str">
        <f t="shared" si="26"/>
        <v/>
      </c>
      <c r="AK40" s="125">
        <f t="shared" si="23"/>
        <v>0.56128924309160388</v>
      </c>
      <c r="AL40" s="157">
        <f t="shared" si="23"/>
        <v>0.49567972006947647</v>
      </c>
      <c r="AM40" s="157">
        <f t="shared" si="36"/>
        <v>0.9790091257525988</v>
      </c>
      <c r="AN40" s="157">
        <f t="shared" si="36"/>
        <v>0.61228139027468687</v>
      </c>
      <c r="AO40" s="157">
        <f t="shared" si="36"/>
        <v>0.5822210241113337</v>
      </c>
      <c r="AP40" s="157">
        <f t="shared" si="36"/>
        <v>0.62664828118918259</v>
      </c>
      <c r="AQ40" s="157">
        <f t="shared" si="28"/>
        <v>0.67665809142176681</v>
      </c>
      <c r="AR40" s="157">
        <f t="shared" si="29"/>
        <v>0.91161704676855315</v>
      </c>
      <c r="AS40" s="157">
        <f t="shared" si="30"/>
        <v>0.66978639445387611</v>
      </c>
      <c r="AT40" s="157">
        <f t="shared" si="31"/>
        <v>0.69632467581771174</v>
      </c>
      <c r="AU40" s="157">
        <f t="shared" si="32"/>
        <v>0.56670328216974419</v>
      </c>
      <c r="AV40" s="157">
        <f t="shared" si="33"/>
        <v>0.70671261274209851</v>
      </c>
      <c r="AW40" s="157">
        <f t="shared" si="34"/>
        <v>0.65801204114882317</v>
      </c>
      <c r="AX40" s="157">
        <f t="shared" si="35"/>
        <v>0.69196706988199619</v>
      </c>
      <c r="AY40" s="157" t="str">
        <f t="shared" si="27"/>
        <v/>
      </c>
      <c r="AZ40" s="52" t="str">
        <f t="shared" si="24"/>
        <v/>
      </c>
      <c r="BB40" s="105"/>
      <c r="BC40" s="105"/>
    </row>
    <row r="41" spans="1:55" ht="20.100000000000001" customHeight="1" thickBot="1" x14ac:dyDescent="0.3">
      <c r="A41" s="35" t="str">
        <f>A19</f>
        <v>jan-nov</v>
      </c>
      <c r="B41" s="167">
        <f>SUM(B29:B39)</f>
        <v>1660699.15</v>
      </c>
      <c r="C41" s="168">
        <f t="shared" ref="C41:P41" si="37">SUM(C29:C39)</f>
        <v>1417049.3199999998</v>
      </c>
      <c r="D41" s="168">
        <f t="shared" si="37"/>
        <v>1207246.9499999997</v>
      </c>
      <c r="E41" s="168">
        <f t="shared" si="37"/>
        <v>1366331.5399999996</v>
      </c>
      <c r="F41" s="168">
        <f t="shared" si="37"/>
        <v>2094317.3900000001</v>
      </c>
      <c r="G41" s="168">
        <f t="shared" si="37"/>
        <v>2008932.44</v>
      </c>
      <c r="H41" s="168">
        <f t="shared" si="37"/>
        <v>1632520.9699999995</v>
      </c>
      <c r="I41" s="168">
        <f t="shared" si="37"/>
        <v>1992874.2699999996</v>
      </c>
      <c r="J41" s="168">
        <f t="shared" si="37"/>
        <v>1773625.8100000003</v>
      </c>
      <c r="K41" s="168">
        <f t="shared" si="37"/>
        <v>2702116.02</v>
      </c>
      <c r="L41" s="168">
        <f t="shared" si="37"/>
        <v>2493972.9499999997</v>
      </c>
      <c r="M41" s="168">
        <f t="shared" si="37"/>
        <v>2723879.0100000007</v>
      </c>
      <c r="N41" s="168">
        <f t="shared" si="37"/>
        <v>2671844.6299999994</v>
      </c>
      <c r="O41" s="168">
        <f t="shared" si="37"/>
        <v>2698645.8300000005</v>
      </c>
      <c r="P41" s="169">
        <f t="shared" si="37"/>
        <v>1904708.0400000005</v>
      </c>
      <c r="Q41" s="61">
        <f t="shared" si="25"/>
        <v>-0.29419858700020662</v>
      </c>
      <c r="S41" s="109"/>
      <c r="T41" s="167">
        <f>SUM(T29:T39)</f>
        <v>80016.294999999998</v>
      </c>
      <c r="U41" s="168">
        <f t="shared" ref="U41:AH41" si="38">SUM(U29:U39)</f>
        <v>70014.482000000004</v>
      </c>
      <c r="V41" s="168">
        <f t="shared" si="38"/>
        <v>76948.230999999985</v>
      </c>
      <c r="W41" s="168">
        <f t="shared" si="38"/>
        <v>107288.80499999999</v>
      </c>
      <c r="X41" s="168">
        <f t="shared" si="38"/>
        <v>110561.151</v>
      </c>
      <c r="Y41" s="168">
        <f t="shared" si="38"/>
        <v>106225.90900000001</v>
      </c>
      <c r="Z41" s="168">
        <f t="shared" si="38"/>
        <v>97590.193999999989</v>
      </c>
      <c r="AA41" s="168">
        <f t="shared" si="38"/>
        <v>121455.86000000003</v>
      </c>
      <c r="AB41" s="168">
        <f t="shared" si="38"/>
        <v>139903.65000000002</v>
      </c>
      <c r="AC41" s="168">
        <f t="shared" si="38"/>
        <v>151640.37700000001</v>
      </c>
      <c r="AD41" s="168">
        <f t="shared" si="38"/>
        <v>150214.962</v>
      </c>
      <c r="AE41" s="168">
        <f t="shared" si="38"/>
        <v>153145.32399999999</v>
      </c>
      <c r="AF41" s="168">
        <f t="shared" si="38"/>
        <v>183034.47100000002</v>
      </c>
      <c r="AG41" s="168">
        <f t="shared" si="38"/>
        <v>181614.63800000001</v>
      </c>
      <c r="AH41" s="169">
        <f t="shared" si="38"/>
        <v>141449.74800000002</v>
      </c>
      <c r="AI41" s="61">
        <f t="shared" si="26"/>
        <v>-0.22115447544487016</v>
      </c>
      <c r="AK41" s="172">
        <f t="shared" si="23"/>
        <v>0.48182294186156482</v>
      </c>
      <c r="AL41" s="173">
        <f t="shared" si="23"/>
        <v>0.49408641613123255</v>
      </c>
      <c r="AM41" s="173">
        <f t="shared" si="36"/>
        <v>0.63738600457843364</v>
      </c>
      <c r="AN41" s="173">
        <f t="shared" si="36"/>
        <v>0.78523258710693322</v>
      </c>
      <c r="AO41" s="173">
        <f t="shared" si="36"/>
        <v>0.52791019894076319</v>
      </c>
      <c r="AP41" s="173">
        <f t="shared" si="36"/>
        <v>0.52876795100187646</v>
      </c>
      <c r="AQ41" s="173">
        <f t="shared" si="28"/>
        <v>0.59778830283570583</v>
      </c>
      <c r="AR41" s="173">
        <f t="shared" si="29"/>
        <v>0.6094506905345316</v>
      </c>
      <c r="AS41" s="173">
        <f t="shared" si="30"/>
        <v>0.78880025996013226</v>
      </c>
      <c r="AT41" s="173">
        <f t="shared" si="31"/>
        <v>0.56119121413594963</v>
      </c>
      <c r="AU41" s="173">
        <f t="shared" si="32"/>
        <v>0.60231191360756342</v>
      </c>
      <c r="AV41" s="173">
        <f t="shared" si="33"/>
        <v>0.56223247595714598</v>
      </c>
      <c r="AW41" s="173">
        <f t="shared" si="34"/>
        <v>0.68504908161519884</v>
      </c>
      <c r="AX41" s="173">
        <f t="shared" si="35"/>
        <v>0.6729843389638126</v>
      </c>
      <c r="AY41" s="173">
        <f>IF(AH41="","",(AH41/P41)*10)</f>
        <v>0.74263217789535863</v>
      </c>
      <c r="AZ41" s="61">
        <f t="shared" si="24"/>
        <v>0.10349102482649465</v>
      </c>
      <c r="BB41" s="105"/>
      <c r="BC41" s="105"/>
    </row>
    <row r="42" spans="1:55" ht="20.100000000000001" customHeight="1" x14ac:dyDescent="0.25">
      <c r="A42" s="121" t="s">
        <v>85</v>
      </c>
      <c r="B42" s="19">
        <f>SUM(B29:B31)</f>
        <v>383486.16999999993</v>
      </c>
      <c r="C42" s="154">
        <f>SUM(C29:C31)</f>
        <v>359736.73</v>
      </c>
      <c r="D42" s="154">
        <f>SUM(D29:D31)</f>
        <v>337710.40999999992</v>
      </c>
      <c r="E42" s="154">
        <f t="shared" ref="E42:O42" si="39">SUM(E29:E31)</f>
        <v>269354.83</v>
      </c>
      <c r="F42" s="154">
        <f t="shared" si="39"/>
        <v>518885.16000000003</v>
      </c>
      <c r="G42" s="154">
        <f t="shared" si="39"/>
        <v>534367.81999999983</v>
      </c>
      <c r="H42" s="154">
        <f t="shared" si="39"/>
        <v>446495.15</v>
      </c>
      <c r="I42" s="154">
        <f t="shared" si="39"/>
        <v>530104.43999999994</v>
      </c>
      <c r="J42" s="154">
        <f t="shared" si="39"/>
        <v>340089.82</v>
      </c>
      <c r="K42" s="154">
        <f t="shared" si="39"/>
        <v>649570.5</v>
      </c>
      <c r="L42" s="154">
        <f t="shared" si="39"/>
        <v>640253.84</v>
      </c>
      <c r="M42" s="154">
        <f t="shared" si="39"/>
        <v>817451.96000000066</v>
      </c>
      <c r="N42" s="154">
        <f t="shared" si="39"/>
        <v>652011.14</v>
      </c>
      <c r="O42" s="154">
        <f t="shared" si="39"/>
        <v>772926.80999999994</v>
      </c>
      <c r="P42" s="119">
        <f>IF(P31="","",SUM(P29:P31))</f>
        <v>542181.13000000012</v>
      </c>
      <c r="Q42" s="61">
        <f t="shared" si="25"/>
        <v>-0.29853496736644425</v>
      </c>
      <c r="S42" s="108" t="s">
        <v>85</v>
      </c>
      <c r="T42" s="19">
        <f>SUM(T29:T31)</f>
        <v>17209.863000000001</v>
      </c>
      <c r="U42" s="154">
        <f>SUM(U29:U31)</f>
        <v>15796.161</v>
      </c>
      <c r="V42" s="154">
        <f>SUM(V29:V31)</f>
        <v>16995.894999999997</v>
      </c>
      <c r="W42" s="154">
        <f t="shared" ref="W42:AG42" si="40">SUM(W29:W31)</f>
        <v>22740.453000000001</v>
      </c>
      <c r="X42" s="154">
        <f t="shared" si="40"/>
        <v>26284.577999999994</v>
      </c>
      <c r="Y42" s="154">
        <f t="shared" si="40"/>
        <v>26114.18</v>
      </c>
      <c r="Z42" s="154">
        <f t="shared" si="40"/>
        <v>24267.392</v>
      </c>
      <c r="AA42" s="154">
        <f t="shared" si="40"/>
        <v>28921.351000000002</v>
      </c>
      <c r="AB42" s="154">
        <f t="shared" si="40"/>
        <v>27891.383000000002</v>
      </c>
      <c r="AC42" s="154">
        <f t="shared" si="40"/>
        <v>37417.438999999998</v>
      </c>
      <c r="AD42" s="154">
        <f t="shared" si="40"/>
        <v>39515.076000000001</v>
      </c>
      <c r="AE42" s="154">
        <f t="shared" si="40"/>
        <v>41893.952999999994</v>
      </c>
      <c r="AF42" s="154">
        <f t="shared" si="40"/>
        <v>42491.516000000003</v>
      </c>
      <c r="AG42" s="154">
        <f t="shared" si="40"/>
        <v>50518.161000000015</v>
      </c>
      <c r="AH42" s="119">
        <f>IF(AH31="","",SUM(AH29:AH31))</f>
        <v>36489.700000000012</v>
      </c>
      <c r="AI42" s="61">
        <f t="shared" si="26"/>
        <v>-0.27769144248936534</v>
      </c>
      <c r="AK42" s="124">
        <f t="shared" si="23"/>
        <v>0.44877401967325198</v>
      </c>
      <c r="AL42" s="156">
        <f t="shared" si="23"/>
        <v>0.43910336873301764</v>
      </c>
      <c r="AM42" s="156">
        <f t="shared" si="23"/>
        <v>0.50326831796508742</v>
      </c>
      <c r="AN42" s="156">
        <f t="shared" si="23"/>
        <v>0.84425636622146327</v>
      </c>
      <c r="AO42" s="156">
        <f t="shared" si="23"/>
        <v>0.50655867668290977</v>
      </c>
      <c r="AP42" s="156">
        <f t="shared" si="23"/>
        <v>0.48869297556129054</v>
      </c>
      <c r="AQ42" s="156">
        <f t="shared" si="28"/>
        <v>0.54350852411274786</v>
      </c>
      <c r="AR42" s="156">
        <f t="shared" si="29"/>
        <v>0.54557835810618771</v>
      </c>
      <c r="AS42" s="156">
        <f t="shared" si="30"/>
        <v>0.8201181382024314</v>
      </c>
      <c r="AT42" s="156">
        <f t="shared" si="23"/>
        <v>0.57603353292675696</v>
      </c>
      <c r="AU42" s="156">
        <f t="shared" si="23"/>
        <v>0.61717827416700854</v>
      </c>
      <c r="AV42" s="156">
        <f t="shared" si="23"/>
        <v>0.51249437336965908</v>
      </c>
      <c r="AW42" s="156">
        <f t="shared" si="23"/>
        <v>0.65169923323702728</v>
      </c>
      <c r="AX42" s="156">
        <f t="shared" si="23"/>
        <v>0.65359566192302232</v>
      </c>
      <c r="AY42" s="156">
        <f>IF(AH42="","",(AH42/P42)*10)</f>
        <v>0.67301678315510538</v>
      </c>
      <c r="AZ42" s="61">
        <f t="shared" si="24"/>
        <v>2.9714274992189892E-2</v>
      </c>
      <c r="BB42" s="105"/>
      <c r="BC42" s="105"/>
    </row>
    <row r="43" spans="1:55" ht="20.100000000000001" customHeight="1" x14ac:dyDescent="0.25">
      <c r="A43" s="121" t="s">
        <v>86</v>
      </c>
      <c r="B43" s="19">
        <f>SUM(B32:B34)</f>
        <v>448543.28</v>
      </c>
      <c r="C43" s="154">
        <f>SUM(C32:C34)</f>
        <v>360372.79999999993</v>
      </c>
      <c r="D43" s="154">
        <f>SUM(D32:D34)</f>
        <v>357222.51</v>
      </c>
      <c r="E43" s="154">
        <f t="shared" ref="E43:O43" si="41">SUM(E32:E34)</f>
        <v>409796.7099999999</v>
      </c>
      <c r="F43" s="154">
        <f t="shared" si="41"/>
        <v>510240.19999999995</v>
      </c>
      <c r="G43" s="154">
        <f t="shared" si="41"/>
        <v>581930.29000000015</v>
      </c>
      <c r="H43" s="154">
        <f t="shared" si="41"/>
        <v>437395.03</v>
      </c>
      <c r="I43" s="154">
        <f t="shared" si="41"/>
        <v>651460.00999999989</v>
      </c>
      <c r="J43" s="154">
        <f t="shared" si="41"/>
        <v>432659.41000000003</v>
      </c>
      <c r="K43" s="154">
        <f t="shared" si="41"/>
        <v>721335.31</v>
      </c>
      <c r="L43" s="154">
        <f t="shared" si="41"/>
        <v>641165.57999999984</v>
      </c>
      <c r="M43" s="154">
        <f t="shared" si="41"/>
        <v>786805.54999999993</v>
      </c>
      <c r="N43" s="154">
        <f t="shared" si="41"/>
        <v>732307.73</v>
      </c>
      <c r="O43" s="154">
        <f t="shared" si="41"/>
        <v>856045.70000000054</v>
      </c>
      <c r="P43" s="119">
        <f>IF(P34="","",SUM(P32:P34))</f>
        <v>525159.15000000026</v>
      </c>
      <c r="Q43" s="52">
        <f t="shared" si="25"/>
        <v>-0.38652907198762876</v>
      </c>
      <c r="S43" s="109" t="s">
        <v>86</v>
      </c>
      <c r="T43" s="19">
        <f>SUM(T32:T34)</f>
        <v>20649.732000000004</v>
      </c>
      <c r="U43" s="154">
        <f>SUM(U32:U34)</f>
        <v>16807.051000000003</v>
      </c>
      <c r="V43" s="154">
        <f>SUM(V32:V34)</f>
        <v>19988.995000000003</v>
      </c>
      <c r="W43" s="154">
        <f t="shared" ref="W43:AG43" si="42">SUM(W32:W34)</f>
        <v>32307.84499999999</v>
      </c>
      <c r="X43" s="154">
        <f t="shared" si="42"/>
        <v>26348.47</v>
      </c>
      <c r="Y43" s="154">
        <f t="shared" si="42"/>
        <v>29735.684000000008</v>
      </c>
      <c r="Z43" s="154">
        <f t="shared" si="42"/>
        <v>25013.658999999996</v>
      </c>
      <c r="AA43" s="154">
        <f t="shared" si="42"/>
        <v>35963.210000000006</v>
      </c>
      <c r="AB43" s="154">
        <f t="shared" si="42"/>
        <v>36186.675000000003</v>
      </c>
      <c r="AC43" s="154">
        <f t="shared" si="42"/>
        <v>38844.275000000009</v>
      </c>
      <c r="AD43" s="154">
        <f t="shared" si="42"/>
        <v>36822.900999999991</v>
      </c>
      <c r="AE43" s="154">
        <f t="shared" si="42"/>
        <v>41213.95199999999</v>
      </c>
      <c r="AF43" s="154">
        <f t="shared" si="42"/>
        <v>49875.743999999992</v>
      </c>
      <c r="AG43" s="154">
        <f t="shared" si="42"/>
        <v>54535.866999999998</v>
      </c>
      <c r="AH43" s="119">
        <f>IF(AH34="","",SUM(AH32:AH34))</f>
        <v>39103.707000000002</v>
      </c>
      <c r="AI43" s="52">
        <f t="shared" si="26"/>
        <v>-0.28297267191149628</v>
      </c>
      <c r="AK43" s="125">
        <f t="shared" si="23"/>
        <v>0.46037323310250017</v>
      </c>
      <c r="AL43" s="157">
        <f t="shared" si="23"/>
        <v>0.46637956582738782</v>
      </c>
      <c r="AM43" s="157">
        <f t="shared" si="23"/>
        <v>0.55956706087754671</v>
      </c>
      <c r="AN43" s="157">
        <f t="shared" si="23"/>
        <v>0.78838712492347729</v>
      </c>
      <c r="AO43" s="157">
        <f t="shared" si="23"/>
        <v>0.51639345547450011</v>
      </c>
      <c r="AP43" s="157">
        <f t="shared" si="23"/>
        <v>0.51098360939417675</v>
      </c>
      <c r="AQ43" s="157">
        <f t="shared" si="28"/>
        <v>0.57187798864564132</v>
      </c>
      <c r="AR43" s="157">
        <f t="shared" si="29"/>
        <v>0.55204017818376927</v>
      </c>
      <c r="AS43" s="157">
        <f t="shared" si="30"/>
        <v>0.83637785666097031</v>
      </c>
      <c r="AT43" s="157">
        <f t="shared" si="23"/>
        <v>0.53850510936446472</v>
      </c>
      <c r="AU43" s="157">
        <f t="shared" si="23"/>
        <v>0.57431188055977678</v>
      </c>
      <c r="AV43" s="157">
        <f t="shared" si="23"/>
        <v>0.5238136919598495</v>
      </c>
      <c r="AW43" s="157">
        <f t="shared" si="23"/>
        <v>0.68107630107905592</v>
      </c>
      <c r="AX43" s="157">
        <f t="shared" si="23"/>
        <v>0.63706723834954104</v>
      </c>
      <c r="AY43" s="303">
        <f t="shared" ref="AY43:AY45" si="43">IF(AH43="","",(AH43/P43)*10)</f>
        <v>0.74460679205532232</v>
      </c>
      <c r="AZ43" s="52">
        <f t="shared" si="24"/>
        <v>0.16880408728030891</v>
      </c>
      <c r="BB43" s="105"/>
      <c r="BC43" s="105"/>
    </row>
    <row r="44" spans="1:55" ht="20.100000000000001" customHeight="1" x14ac:dyDescent="0.25">
      <c r="A44" s="121" t="s">
        <v>87</v>
      </c>
      <c r="B44" s="19">
        <f>SUM(B35:B37)</f>
        <v>510343.31999999995</v>
      </c>
      <c r="C44" s="154">
        <f>SUM(C35:C37)</f>
        <v>488016.22999999986</v>
      </c>
      <c r="D44" s="154">
        <f>SUM(D35:D37)</f>
        <v>317431.6399999999</v>
      </c>
      <c r="E44" s="154">
        <f t="shared" ref="E44:O44" si="44">SUM(E35:E37)</f>
        <v>430814.19999999995</v>
      </c>
      <c r="F44" s="154">
        <f t="shared" si="44"/>
        <v>682291.91</v>
      </c>
      <c r="G44" s="154">
        <f t="shared" si="44"/>
        <v>625733.66999999993</v>
      </c>
      <c r="H44" s="154">
        <f t="shared" si="44"/>
        <v>458250.33999999968</v>
      </c>
      <c r="I44" s="154">
        <f t="shared" si="44"/>
        <v>516089.50999999983</v>
      </c>
      <c r="J44" s="154">
        <f t="shared" si="44"/>
        <v>514049.36</v>
      </c>
      <c r="K44" s="154">
        <f t="shared" si="44"/>
        <v>823163.40000000037</v>
      </c>
      <c r="L44" s="154">
        <f t="shared" si="44"/>
        <v>765619.61999999988</v>
      </c>
      <c r="M44" s="154">
        <f t="shared" si="44"/>
        <v>683593.1599999998</v>
      </c>
      <c r="N44" s="154">
        <f t="shared" si="44"/>
        <v>751874.42999999959</v>
      </c>
      <c r="O44" s="154">
        <f t="shared" si="44"/>
        <v>716018.47000000044</v>
      </c>
      <c r="P44" s="119">
        <f>IF(P37="","",SUM(P35:P37))</f>
        <v>492832</v>
      </c>
      <c r="Q44" s="52">
        <f t="shared" si="25"/>
        <v>-0.31170490615975355</v>
      </c>
      <c r="S44" s="109" t="s">
        <v>87</v>
      </c>
      <c r="T44" s="19">
        <f>SUM(T35:T37)</f>
        <v>24758.867999999999</v>
      </c>
      <c r="U44" s="154">
        <f>SUM(U35:U37)</f>
        <v>23547.119999999995</v>
      </c>
      <c r="V44" s="154">
        <f>SUM(V35:V37)</f>
        <v>22716.569999999996</v>
      </c>
      <c r="W44" s="154">
        <f t="shared" ref="W44:AG44" si="45">SUM(W35:W37)</f>
        <v>32207.47700000001</v>
      </c>
      <c r="X44" s="154">
        <f t="shared" si="45"/>
        <v>33482.723000000005</v>
      </c>
      <c r="Y44" s="154">
        <f t="shared" si="45"/>
        <v>31539.239999999998</v>
      </c>
      <c r="Z44" s="154">
        <f t="shared" si="45"/>
        <v>26992.701000000008</v>
      </c>
      <c r="AA44" s="154">
        <f t="shared" si="45"/>
        <v>32400.945000000014</v>
      </c>
      <c r="AB44" s="154">
        <f t="shared" si="45"/>
        <v>41484.690999999999</v>
      </c>
      <c r="AC44" s="154">
        <f t="shared" si="45"/>
        <v>42323.071000000004</v>
      </c>
      <c r="AD44" s="154">
        <f t="shared" si="45"/>
        <v>45119.482000000004</v>
      </c>
      <c r="AE44" s="154">
        <f t="shared" si="45"/>
        <v>40657.845000000001</v>
      </c>
      <c r="AF44" s="154">
        <f t="shared" si="45"/>
        <v>52315.772999999994</v>
      </c>
      <c r="AG44" s="154">
        <f t="shared" si="45"/>
        <v>48936.794000000002</v>
      </c>
      <c r="AH44" s="119">
        <f>IF(AH37="","",SUM(AH35:AH37))</f>
        <v>38942.349000000009</v>
      </c>
      <c r="AI44" s="52">
        <f t="shared" si="26"/>
        <v>-0.20423170753686873</v>
      </c>
      <c r="AK44" s="125">
        <f t="shared" si="23"/>
        <v>0.48514141421504259</v>
      </c>
      <c r="AL44" s="157">
        <f t="shared" si="23"/>
        <v>0.48250690351015585</v>
      </c>
      <c r="AM44" s="157">
        <f t="shared" si="23"/>
        <v>0.71563660131674345</v>
      </c>
      <c r="AN44" s="157">
        <f t="shared" si="23"/>
        <v>0.74759552958096576</v>
      </c>
      <c r="AO44" s="157">
        <f t="shared" si="23"/>
        <v>0.49073897124179594</v>
      </c>
      <c r="AP44" s="157">
        <f t="shared" si="23"/>
        <v>0.50403616605767754</v>
      </c>
      <c r="AQ44" s="157">
        <f t="shared" si="28"/>
        <v>0.58903831909868365</v>
      </c>
      <c r="AR44" s="157">
        <f t="shared" si="29"/>
        <v>0.62781638402222173</v>
      </c>
      <c r="AS44" s="157">
        <f t="shared" si="30"/>
        <v>0.80701765682579585</v>
      </c>
      <c r="AT44" s="157">
        <f t="shared" si="23"/>
        <v>0.5141515159687613</v>
      </c>
      <c r="AU44" s="157">
        <f t="shared" si="23"/>
        <v>0.58931982437963137</v>
      </c>
      <c r="AV44" s="157">
        <f t="shared" si="23"/>
        <v>0.59476670304893065</v>
      </c>
      <c r="AW44" s="157">
        <f t="shared" si="23"/>
        <v>0.69580465716861817</v>
      </c>
      <c r="AX44" s="157">
        <f t="shared" si="23"/>
        <v>0.68345714601468266</v>
      </c>
      <c r="AY44" s="303">
        <f t="shared" si="43"/>
        <v>0.7901749277644311</v>
      </c>
      <c r="AZ44" s="52">
        <f t="shared" si="24"/>
        <v>0.15614407190272589</v>
      </c>
      <c r="BB44" s="105"/>
      <c r="BC44" s="105"/>
    </row>
    <row r="45" spans="1:55" ht="20.100000000000001" customHeight="1" thickBot="1" x14ac:dyDescent="0.3">
      <c r="A45" s="122" t="s">
        <v>88</v>
      </c>
      <c r="B45" s="21">
        <f>SUM(B38:B40)</f>
        <v>471146.59</v>
      </c>
      <c r="C45" s="155">
        <f>SUM(C38:C40)</f>
        <v>425388.7</v>
      </c>
      <c r="D45" s="155">
        <f>IF(D40="","",SUM(D38:D40))</f>
        <v>280686.82</v>
      </c>
      <c r="E45" s="155">
        <f t="shared" ref="E45:P45" si="46">IF(E40="","",SUM(E38:E40))</f>
        <v>486327.5499999997</v>
      </c>
      <c r="F45" s="155">
        <f t="shared" si="46"/>
        <v>616193.31000000029</v>
      </c>
      <c r="G45" s="155">
        <f t="shared" si="46"/>
        <v>416040.10999999987</v>
      </c>
      <c r="H45" s="155">
        <f t="shared" si="46"/>
        <v>460019.91999999993</v>
      </c>
      <c r="I45" s="155">
        <f t="shared" si="46"/>
        <v>456723.05999999982</v>
      </c>
      <c r="J45" s="155">
        <f t="shared" si="46"/>
        <v>688395.02</v>
      </c>
      <c r="K45" s="155">
        <f t="shared" si="46"/>
        <v>739319.47000000044</v>
      </c>
      <c r="L45" s="155">
        <f t="shared" si="46"/>
        <v>696300.05</v>
      </c>
      <c r="M45" s="155">
        <f t="shared" si="46"/>
        <v>681072.12000000011</v>
      </c>
      <c r="N45" s="155">
        <f t="shared" si="46"/>
        <v>832667.84000000032</v>
      </c>
      <c r="O45" s="155">
        <f t="shared" si="46"/>
        <v>545444.01999999967</v>
      </c>
      <c r="P45" s="123" t="str">
        <f t="shared" si="46"/>
        <v/>
      </c>
      <c r="Q45" s="55" t="str">
        <f t="shared" si="25"/>
        <v/>
      </c>
      <c r="S45" s="110" t="s">
        <v>88</v>
      </c>
      <c r="T45" s="21">
        <f>SUM(T38:T40)</f>
        <v>25975.465999999993</v>
      </c>
      <c r="U45" s="155">
        <f>SUM(U38:U40)</f>
        <v>24593.887999999999</v>
      </c>
      <c r="V45" s="155">
        <f>IF(V40="","",SUM(V38:V40))</f>
        <v>25647.103000000003</v>
      </c>
      <c r="W45" s="155">
        <f t="shared" ref="W45:AH45" si="47">IF(W40="","",SUM(W38:W40))</f>
        <v>34113.160000000003</v>
      </c>
      <c r="X45" s="155">
        <f t="shared" si="47"/>
        <v>38028.200000000004</v>
      </c>
      <c r="Y45" s="155">
        <f t="shared" si="47"/>
        <v>28182.603000000003</v>
      </c>
      <c r="Z45" s="155">
        <f t="shared" si="47"/>
        <v>32795.233999999997</v>
      </c>
      <c r="AA45" s="155">
        <f t="shared" si="47"/>
        <v>38893.22</v>
      </c>
      <c r="AB45" s="155">
        <f t="shared" si="47"/>
        <v>47841.637999999999</v>
      </c>
      <c r="AC45" s="155">
        <f t="shared" si="47"/>
        <v>49159.678</v>
      </c>
      <c r="AD45" s="155">
        <f t="shared" si="47"/>
        <v>42889.164000000004</v>
      </c>
      <c r="AE45" s="155">
        <f t="shared" si="47"/>
        <v>46697.127000000022</v>
      </c>
      <c r="AF45" s="155">
        <f t="shared" si="47"/>
        <v>57895.481999999989</v>
      </c>
      <c r="AG45" s="155">
        <f t="shared" si="47"/>
        <v>40894.995000000003</v>
      </c>
      <c r="AH45" s="123" t="str">
        <f t="shared" si="47"/>
        <v/>
      </c>
      <c r="AI45" s="55" t="str">
        <f t="shared" si="26"/>
        <v/>
      </c>
      <c r="AK45" s="126">
        <f t="shared" ref="AK45:AL45" si="48">(T45/B45)*10</f>
        <v>0.5513245039086454</v>
      </c>
      <c r="AL45" s="158">
        <f t="shared" si="48"/>
        <v>0.5781509475921669</v>
      </c>
      <c r="AM45" s="158">
        <f t="shared" ref="AM45:AX45" si="49">IF(V40="","",(V45/D45)*10)</f>
        <v>0.91372665805968378</v>
      </c>
      <c r="AN45" s="158">
        <f t="shared" si="49"/>
        <v>0.70144411929778661</v>
      </c>
      <c r="AO45" s="158">
        <f t="shared" si="49"/>
        <v>0.61714723907015456</v>
      </c>
      <c r="AP45" s="158">
        <f t="shared" si="49"/>
        <v>0.67740110442716717</v>
      </c>
      <c r="AQ45" s="158">
        <f t="shared" ref="AQ45" si="50">IF(Z40="","",(Z45/H45)*10)</f>
        <v>0.7129089975060211</v>
      </c>
      <c r="AR45" s="158">
        <f t="shared" ref="AR45" si="51">IF(AA40="","",(AA45/I45)*10)</f>
        <v>0.85157119064669118</v>
      </c>
      <c r="AS45" s="158">
        <f t="shared" ref="AS45" si="52">IF(AB40="","",(AB45/J45)*10)</f>
        <v>0.69497362139545982</v>
      </c>
      <c r="AT45" s="158">
        <f t="shared" si="49"/>
        <v>0.66493146731277042</v>
      </c>
      <c r="AU45" s="158">
        <f t="shared" si="49"/>
        <v>0.61595807726855689</v>
      </c>
      <c r="AV45" s="158">
        <f t="shared" si="49"/>
        <v>0.68564144132048765</v>
      </c>
      <c r="AW45" s="158">
        <f t="shared" si="49"/>
        <v>0.69530104585280927</v>
      </c>
      <c r="AX45" s="158">
        <f t="shared" si="49"/>
        <v>0.74975604279243968</v>
      </c>
      <c r="AY45" s="304" t="str">
        <f t="shared" si="43"/>
        <v/>
      </c>
      <c r="AZ45" s="55" t="str">
        <f t="shared" si="24"/>
        <v/>
      </c>
      <c r="BB45" s="105"/>
      <c r="BC45" s="105"/>
    </row>
    <row r="46" spans="1:55" x14ac:dyDescent="0.25">
      <c r="T46" s="119"/>
      <c r="U46" s="119"/>
      <c r="V46" s="119"/>
      <c r="W46" s="119"/>
      <c r="X46" s="119"/>
      <c r="Y46" s="119"/>
      <c r="Z46" s="119"/>
      <c r="AA46" s="119"/>
      <c r="AB46" s="119"/>
      <c r="AC46" s="119"/>
      <c r="AD46" s="119"/>
      <c r="AE46" s="119"/>
      <c r="AF46" s="119"/>
      <c r="AG46" s="119"/>
      <c r="AH46" s="119"/>
      <c r="AQ46" s="119"/>
      <c r="AR46" s="119"/>
      <c r="BB46" s="105"/>
      <c r="BC46" s="105"/>
    </row>
    <row r="47" spans="1:55" ht="15.75" thickBot="1" x14ac:dyDescent="0.3">
      <c r="Q47" s="205" t="s">
        <v>1</v>
      </c>
      <c r="AI47" s="289">
        <v>1000</v>
      </c>
      <c r="AQ47" s="119"/>
      <c r="AR47" s="119"/>
      <c r="AZ47" s="289" t="s">
        <v>47</v>
      </c>
      <c r="BB47" s="105"/>
      <c r="BC47" s="105"/>
    </row>
    <row r="48" spans="1:55" ht="20.100000000000001" customHeight="1" x14ac:dyDescent="0.25">
      <c r="A48" s="347" t="s">
        <v>15</v>
      </c>
      <c r="B48" s="349" t="s">
        <v>71</v>
      </c>
      <c r="C48" s="343"/>
      <c r="D48" s="343"/>
      <c r="E48" s="343"/>
      <c r="F48" s="343"/>
      <c r="G48" s="343"/>
      <c r="H48" s="343"/>
      <c r="I48" s="343"/>
      <c r="J48" s="343"/>
      <c r="K48" s="343"/>
      <c r="L48" s="343"/>
      <c r="M48" s="343"/>
      <c r="N48" s="343"/>
      <c r="O48" s="343"/>
      <c r="P48" s="344"/>
      <c r="Q48" s="352" t="str">
        <f>Q26</f>
        <v>D       2024/2023</v>
      </c>
      <c r="S48" s="350" t="s">
        <v>3</v>
      </c>
      <c r="T48" s="342" t="s">
        <v>71</v>
      </c>
      <c r="U48" s="343"/>
      <c r="V48" s="343"/>
      <c r="W48" s="343"/>
      <c r="X48" s="343"/>
      <c r="Y48" s="343"/>
      <c r="Z48" s="343"/>
      <c r="AA48" s="343"/>
      <c r="AB48" s="343"/>
      <c r="AC48" s="343"/>
      <c r="AD48" s="343"/>
      <c r="AE48" s="343"/>
      <c r="AF48" s="343"/>
      <c r="AG48" s="343"/>
      <c r="AH48" s="344"/>
      <c r="AI48" s="352" t="str">
        <f>Q48</f>
        <v>D       2024/2023</v>
      </c>
      <c r="AK48" s="342" t="s">
        <v>71</v>
      </c>
      <c r="AL48" s="343"/>
      <c r="AM48" s="343"/>
      <c r="AN48" s="343"/>
      <c r="AO48" s="343"/>
      <c r="AP48" s="343"/>
      <c r="AQ48" s="343"/>
      <c r="AR48" s="343"/>
      <c r="AS48" s="343"/>
      <c r="AT48" s="343"/>
      <c r="AU48" s="343"/>
      <c r="AV48" s="343"/>
      <c r="AW48" s="343"/>
      <c r="AX48" s="343"/>
      <c r="AY48" s="344"/>
      <c r="AZ48" s="352" t="str">
        <f>AI48</f>
        <v>D       2024/2023</v>
      </c>
      <c r="BB48" s="105"/>
      <c r="BC48" s="105"/>
    </row>
    <row r="49" spans="1:55" ht="20.100000000000001" customHeight="1" thickBot="1" x14ac:dyDescent="0.3">
      <c r="A49" s="348"/>
      <c r="B49" s="99">
        <v>2010</v>
      </c>
      <c r="C49" s="135">
        <v>2011</v>
      </c>
      <c r="D49" s="135">
        <v>2012</v>
      </c>
      <c r="E49" s="135">
        <v>2013</v>
      </c>
      <c r="F49" s="135">
        <v>2014</v>
      </c>
      <c r="G49" s="135">
        <v>2015</v>
      </c>
      <c r="H49" s="135">
        <v>2016</v>
      </c>
      <c r="I49" s="135">
        <v>2017</v>
      </c>
      <c r="J49" s="135">
        <v>2018</v>
      </c>
      <c r="K49" s="135">
        <v>2019</v>
      </c>
      <c r="L49" s="135">
        <v>2020</v>
      </c>
      <c r="M49" s="135">
        <v>2021</v>
      </c>
      <c r="N49" s="135">
        <v>2022</v>
      </c>
      <c r="O49" s="135">
        <v>2023</v>
      </c>
      <c r="P49" s="133">
        <v>2024</v>
      </c>
      <c r="Q49" s="353"/>
      <c r="S49" s="351"/>
      <c r="T49" s="25">
        <v>2010</v>
      </c>
      <c r="U49" s="135">
        <v>2011</v>
      </c>
      <c r="V49" s="135">
        <v>2012</v>
      </c>
      <c r="W49" s="135">
        <v>2013</v>
      </c>
      <c r="X49" s="135">
        <v>2014</v>
      </c>
      <c r="Y49" s="135">
        <v>2015</v>
      </c>
      <c r="Z49" s="135">
        <v>2016</v>
      </c>
      <c r="AA49" s="135">
        <v>2017</v>
      </c>
      <c r="AB49" s="135">
        <v>2018</v>
      </c>
      <c r="AC49" s="135">
        <v>2019</v>
      </c>
      <c r="AD49" s="135">
        <v>2020</v>
      </c>
      <c r="AE49" s="135">
        <v>2021</v>
      </c>
      <c r="AF49" s="135">
        <v>2022</v>
      </c>
      <c r="AG49" s="135">
        <v>2023</v>
      </c>
      <c r="AH49" s="133">
        <v>2024</v>
      </c>
      <c r="AI49" s="353"/>
      <c r="AK49" s="25">
        <v>2010</v>
      </c>
      <c r="AL49" s="135">
        <v>2011</v>
      </c>
      <c r="AM49" s="135">
        <v>2012</v>
      </c>
      <c r="AN49" s="135">
        <v>2013</v>
      </c>
      <c r="AO49" s="135">
        <v>2014</v>
      </c>
      <c r="AP49" s="135">
        <v>2015</v>
      </c>
      <c r="AQ49" s="135">
        <v>2016</v>
      </c>
      <c r="AR49" s="135">
        <v>2017</v>
      </c>
      <c r="AS49" s="265">
        <v>2018</v>
      </c>
      <c r="AT49" s="135">
        <v>2019</v>
      </c>
      <c r="AU49" s="135">
        <v>2020</v>
      </c>
      <c r="AV49" s="135">
        <v>2021</v>
      </c>
      <c r="AW49" s="176">
        <v>2022</v>
      </c>
      <c r="AX49" s="135">
        <v>2023</v>
      </c>
      <c r="AY49" s="266">
        <v>2024</v>
      </c>
      <c r="AZ49" s="353"/>
      <c r="BB49" s="105"/>
      <c r="BC49" s="105"/>
    </row>
    <row r="50" spans="1:55" ht="3" customHeight="1" thickBot="1" x14ac:dyDescent="0.3">
      <c r="A50" s="291" t="s">
        <v>90</v>
      </c>
      <c r="B50" s="293"/>
      <c r="C50" s="293"/>
      <c r="D50" s="293"/>
      <c r="E50" s="293"/>
      <c r="F50" s="293"/>
      <c r="G50" s="293"/>
      <c r="H50" s="293"/>
      <c r="I50" s="293"/>
      <c r="J50" s="293"/>
      <c r="K50" s="293"/>
      <c r="L50" s="293"/>
      <c r="M50" s="293"/>
      <c r="N50" s="293"/>
      <c r="O50" s="293"/>
      <c r="P50" s="293"/>
      <c r="Q50" s="294"/>
      <c r="S50" s="291"/>
      <c r="T50" s="293">
        <v>2010</v>
      </c>
      <c r="U50" s="293">
        <v>2011</v>
      </c>
      <c r="V50" s="293">
        <v>2012</v>
      </c>
      <c r="W50" s="293"/>
      <c r="X50" s="293"/>
      <c r="Y50" s="293"/>
      <c r="Z50" s="293"/>
      <c r="AA50" s="293"/>
      <c r="AB50" s="293"/>
      <c r="AC50" s="293"/>
      <c r="AD50" s="293"/>
      <c r="AE50" s="293"/>
      <c r="AF50" s="293"/>
      <c r="AG50" s="293"/>
      <c r="AH50" s="293"/>
      <c r="AI50" s="294"/>
      <c r="AK50" s="290"/>
      <c r="AL50" s="290"/>
      <c r="AM50" s="290"/>
      <c r="AN50" s="290"/>
      <c r="AO50" s="290"/>
      <c r="AP50" s="290"/>
      <c r="AQ50" s="290"/>
      <c r="AR50" s="290"/>
      <c r="AS50" s="290"/>
      <c r="AT50" s="290"/>
      <c r="AU50" s="290"/>
      <c r="AV50" s="290"/>
      <c r="AW50" s="290"/>
      <c r="AX50" s="290"/>
      <c r="AY50" s="290"/>
      <c r="AZ50" s="292"/>
      <c r="BB50" s="105"/>
      <c r="BC50" s="105"/>
    </row>
    <row r="51" spans="1:55" ht="20.100000000000001" customHeight="1" x14ac:dyDescent="0.25">
      <c r="A51" s="120" t="s">
        <v>73</v>
      </c>
      <c r="B51" s="39">
        <v>95.28</v>
      </c>
      <c r="C51" s="153">
        <v>512.16999999999996</v>
      </c>
      <c r="D51" s="153">
        <v>329.39</v>
      </c>
      <c r="E51" s="153">
        <v>1097.1199999999999</v>
      </c>
      <c r="F51" s="153">
        <v>359.98</v>
      </c>
      <c r="G51" s="153">
        <v>186.74000000000004</v>
      </c>
      <c r="H51" s="153">
        <v>103.10999999999999</v>
      </c>
      <c r="I51" s="153">
        <v>197.02</v>
      </c>
      <c r="J51" s="153">
        <v>149.85</v>
      </c>
      <c r="K51" s="153">
        <v>70.15000000000002</v>
      </c>
      <c r="L51" s="153">
        <v>335.65</v>
      </c>
      <c r="M51" s="153">
        <v>46</v>
      </c>
      <c r="N51" s="153">
        <v>160.48000000000005</v>
      </c>
      <c r="O51" s="153">
        <v>206.78999999999996</v>
      </c>
      <c r="P51" s="119">
        <v>203.97000000000003</v>
      </c>
      <c r="Q51" s="61">
        <f>IF(P51="","",(P51-O51)/O51)</f>
        <v>-1.3637023066879137E-2</v>
      </c>
      <c r="S51" s="109" t="s">
        <v>73</v>
      </c>
      <c r="T51" s="39">
        <v>29.815000000000005</v>
      </c>
      <c r="U51" s="153">
        <v>149.20400000000001</v>
      </c>
      <c r="V51" s="153">
        <v>122.17799999999998</v>
      </c>
      <c r="W51" s="153">
        <v>109.56100000000001</v>
      </c>
      <c r="X51" s="153">
        <v>97.120999999999995</v>
      </c>
      <c r="Y51" s="153">
        <v>99.907999999999987</v>
      </c>
      <c r="Z51" s="153">
        <v>68.53</v>
      </c>
      <c r="AA51" s="153">
        <v>118.282</v>
      </c>
      <c r="AB51" s="153">
        <v>104.797</v>
      </c>
      <c r="AC51" s="153">
        <v>234.49399999999994</v>
      </c>
      <c r="AD51" s="153">
        <v>210.21299999999997</v>
      </c>
      <c r="AE51" s="153">
        <v>40.800000000000004</v>
      </c>
      <c r="AF51" s="153">
        <v>115.21900000000001</v>
      </c>
      <c r="AG51" s="153">
        <v>180.49199999999993</v>
      </c>
      <c r="AH51" s="112">
        <v>257.77999999999992</v>
      </c>
      <c r="AI51" s="61">
        <f>IF(AH51="","",(AH51-AG51)/AG51)</f>
        <v>0.42820734436983365</v>
      </c>
      <c r="AK51" s="124">
        <f t="shared" ref="AK51:AV66" si="53">(T51/B51)*10</f>
        <v>3.1291981528127626</v>
      </c>
      <c r="AL51" s="156">
        <f t="shared" si="53"/>
        <v>2.9131733604076775</v>
      </c>
      <c r="AM51" s="156">
        <f t="shared" si="53"/>
        <v>3.7092200734691394</v>
      </c>
      <c r="AN51" s="156">
        <f t="shared" si="53"/>
        <v>0.99862366924310941</v>
      </c>
      <c r="AO51" s="156">
        <f t="shared" si="53"/>
        <v>2.6979554419689982</v>
      </c>
      <c r="AP51" s="156">
        <f t="shared" si="53"/>
        <v>5.3501124558209252</v>
      </c>
      <c r="AQ51" s="156">
        <f t="shared" si="53"/>
        <v>6.6463000678886637</v>
      </c>
      <c r="AR51" s="156">
        <f t="shared" si="53"/>
        <v>6.0035529387879389</v>
      </c>
      <c r="AS51" s="156">
        <f t="shared" si="53"/>
        <v>6.99346012679346</v>
      </c>
      <c r="AT51" s="156">
        <f t="shared" si="53"/>
        <v>33.427512473271541</v>
      </c>
      <c r="AU51" s="156">
        <f t="shared" si="53"/>
        <v>6.2628631014449567</v>
      </c>
      <c r="AV51" s="156">
        <f t="shared" si="53"/>
        <v>8.8695652173913047</v>
      </c>
      <c r="AW51" s="156">
        <f t="shared" ref="AW51:AW60" si="54">(AF51/N51)*10</f>
        <v>7.1796485543369872</v>
      </c>
      <c r="AX51" s="156">
        <f t="shared" ref="AX51:AX60" si="55">(AG51/O51)*10</f>
        <v>8.7282750616567526</v>
      </c>
      <c r="AY51" s="156">
        <f>(AH51/P51)*10</f>
        <v>12.638133058783147</v>
      </c>
      <c r="AZ51" s="61">
        <f t="shared" ref="AZ51:AZ67" si="56">IF(AY51="","",(AY51-AX51)/AX51)</f>
        <v>0.44795311439053653</v>
      </c>
      <c r="BB51" s="105"/>
      <c r="BC51" s="105"/>
    </row>
    <row r="52" spans="1:55" ht="20.100000000000001" customHeight="1" x14ac:dyDescent="0.25">
      <c r="A52" s="121" t="s">
        <v>74</v>
      </c>
      <c r="B52" s="19">
        <v>321.11</v>
      </c>
      <c r="C52" s="154">
        <v>100.60000000000001</v>
      </c>
      <c r="D52" s="154">
        <v>100.41000000000001</v>
      </c>
      <c r="E52" s="154">
        <v>382.40000000000003</v>
      </c>
      <c r="F52" s="154">
        <v>109.25</v>
      </c>
      <c r="G52" s="154">
        <v>49.88</v>
      </c>
      <c r="H52" s="154">
        <v>109.05999999999999</v>
      </c>
      <c r="I52" s="154">
        <v>459.19</v>
      </c>
      <c r="J52" s="154">
        <v>210.03</v>
      </c>
      <c r="K52" s="154">
        <v>217.20000000000002</v>
      </c>
      <c r="L52" s="154">
        <v>194.14</v>
      </c>
      <c r="M52" s="154">
        <v>91.45</v>
      </c>
      <c r="N52" s="154">
        <v>358.54999999999995</v>
      </c>
      <c r="O52" s="154">
        <v>568.1099999999999</v>
      </c>
      <c r="P52" s="119">
        <v>49.390000000000029</v>
      </c>
      <c r="Q52" s="52">
        <f t="shared" ref="Q52:Q67" si="57">IF(P52="","",(P52-O52)/O52)</f>
        <v>-0.91306261111404485</v>
      </c>
      <c r="S52" s="109" t="s">
        <v>74</v>
      </c>
      <c r="T52" s="19">
        <v>106.98100000000001</v>
      </c>
      <c r="U52" s="154">
        <v>32.087000000000003</v>
      </c>
      <c r="V52" s="154">
        <v>68.099000000000004</v>
      </c>
      <c r="W52" s="154">
        <v>95.572999999999993</v>
      </c>
      <c r="X52" s="154">
        <v>79.214999999999989</v>
      </c>
      <c r="Y52" s="154">
        <v>14.875999999999999</v>
      </c>
      <c r="Z52" s="154">
        <v>102.047</v>
      </c>
      <c r="AA52" s="154">
        <v>223.39400000000003</v>
      </c>
      <c r="AB52" s="154">
        <v>153.98099999999999</v>
      </c>
      <c r="AC52" s="154">
        <v>117.78500000000003</v>
      </c>
      <c r="AD52" s="154">
        <v>729.51499999999999</v>
      </c>
      <c r="AE52" s="154">
        <v>150.46800000000002</v>
      </c>
      <c r="AF52" s="154">
        <v>405.61699999999985</v>
      </c>
      <c r="AG52" s="154">
        <v>458.54099999999983</v>
      </c>
      <c r="AH52" s="119">
        <v>72.683000000000007</v>
      </c>
      <c r="AI52" s="52">
        <f t="shared" ref="AI52:AI67" si="58">IF(AH52="","",(AH52-AG52)/AG52)</f>
        <v>-0.84149072820096782</v>
      </c>
      <c r="AK52" s="125">
        <f t="shared" si="53"/>
        <v>3.3315997633209804</v>
      </c>
      <c r="AL52" s="157">
        <f t="shared" si="53"/>
        <v>3.1895626242544735</v>
      </c>
      <c r="AM52" s="157">
        <f t="shared" si="53"/>
        <v>6.7820934169903389</v>
      </c>
      <c r="AN52" s="157">
        <f t="shared" si="53"/>
        <v>2.4992939330543926</v>
      </c>
      <c r="AO52" s="157">
        <f t="shared" si="53"/>
        <v>7.2508009153318067</v>
      </c>
      <c r="AP52" s="157">
        <f t="shared" si="53"/>
        <v>2.9823576583801121</v>
      </c>
      <c r="AQ52" s="157">
        <f t="shared" si="53"/>
        <v>9.3569594718503577</v>
      </c>
      <c r="AR52" s="157">
        <f t="shared" si="53"/>
        <v>4.8649578605805885</v>
      </c>
      <c r="AS52" s="157">
        <f t="shared" si="53"/>
        <v>7.3313812312526778</v>
      </c>
      <c r="AT52" s="157">
        <f t="shared" si="53"/>
        <v>5.4228821362799273</v>
      </c>
      <c r="AU52" s="157">
        <f t="shared" si="53"/>
        <v>37.576748738024108</v>
      </c>
      <c r="AV52" s="157">
        <f t="shared" si="53"/>
        <v>16.45358119190815</v>
      </c>
      <c r="AW52" s="157">
        <f t="shared" si="54"/>
        <v>11.312703946450979</v>
      </c>
      <c r="AX52" s="157">
        <f t="shared" si="55"/>
        <v>8.0713418176057434</v>
      </c>
      <c r="AY52" s="303">
        <f>IF(AH52="","",(AH52/P52)*10)</f>
        <v>14.716136869811695</v>
      </c>
      <c r="AZ52" s="52">
        <f t="shared" si="56"/>
        <v>0.82325779311091574</v>
      </c>
      <c r="BB52" s="105"/>
      <c r="BC52" s="105"/>
    </row>
    <row r="53" spans="1:55" ht="20.100000000000001" customHeight="1" x14ac:dyDescent="0.25">
      <c r="A53" s="121" t="s">
        <v>75</v>
      </c>
      <c r="B53" s="19">
        <v>94.44</v>
      </c>
      <c r="C53" s="154">
        <v>412.02000000000004</v>
      </c>
      <c r="D53" s="154">
        <v>20.839999999999996</v>
      </c>
      <c r="E53" s="154">
        <v>99.119999999999976</v>
      </c>
      <c r="F53" s="154">
        <v>153.96</v>
      </c>
      <c r="G53" s="154">
        <v>19.999999999999996</v>
      </c>
      <c r="H53" s="154">
        <v>65.94</v>
      </c>
      <c r="I53" s="154">
        <v>25.840000000000003</v>
      </c>
      <c r="J53" s="154">
        <v>3.52</v>
      </c>
      <c r="K53" s="154">
        <v>37.489999999999995</v>
      </c>
      <c r="L53" s="154">
        <v>136.80000000000004</v>
      </c>
      <c r="M53" s="154">
        <v>285.66999999999996</v>
      </c>
      <c r="N53" s="154">
        <v>99.779999999999973</v>
      </c>
      <c r="O53" s="154">
        <v>121.94999999999999</v>
      </c>
      <c r="P53" s="119">
        <v>156.97000000000008</v>
      </c>
      <c r="Q53" s="52">
        <f t="shared" si="57"/>
        <v>0.28716687166871752</v>
      </c>
      <c r="S53" s="109" t="s">
        <v>75</v>
      </c>
      <c r="T53" s="19">
        <v>39.945</v>
      </c>
      <c r="U53" s="154">
        <v>210.15600000000001</v>
      </c>
      <c r="V53" s="154">
        <v>21.706999999999997</v>
      </c>
      <c r="W53" s="154">
        <v>27.781999999999996</v>
      </c>
      <c r="X53" s="154">
        <v>90.24</v>
      </c>
      <c r="Y53" s="154">
        <v>14.796000000000001</v>
      </c>
      <c r="Z53" s="154">
        <v>59.37299999999999</v>
      </c>
      <c r="AA53" s="154">
        <v>51.395000000000003</v>
      </c>
      <c r="AB53" s="154">
        <v>48.673000000000002</v>
      </c>
      <c r="AC53" s="154">
        <v>73.152999999999977</v>
      </c>
      <c r="AD53" s="154">
        <v>92.289999999999978</v>
      </c>
      <c r="AE53" s="154">
        <v>189.25800000000004</v>
      </c>
      <c r="AF53" s="154">
        <v>111.53900000000003</v>
      </c>
      <c r="AG53" s="154">
        <v>263.25999999999993</v>
      </c>
      <c r="AH53" s="119">
        <v>307.31999999999994</v>
      </c>
      <c r="AI53" s="52">
        <f t="shared" si="58"/>
        <v>0.16736306313150504</v>
      </c>
      <c r="AK53" s="125">
        <f t="shared" si="53"/>
        <v>4.2296696315120714</v>
      </c>
      <c r="AL53" s="157">
        <f t="shared" si="53"/>
        <v>5.1006261831949908</v>
      </c>
      <c r="AM53" s="157">
        <f t="shared" si="53"/>
        <v>10.416026871401151</v>
      </c>
      <c r="AN53" s="157">
        <f t="shared" si="53"/>
        <v>2.8028652138821637</v>
      </c>
      <c r="AO53" s="157">
        <f t="shared" si="53"/>
        <v>5.8612626656274349</v>
      </c>
      <c r="AP53" s="157">
        <f t="shared" si="53"/>
        <v>7.3980000000000024</v>
      </c>
      <c r="AQ53" s="157">
        <f t="shared" si="53"/>
        <v>9.0040946314831647</v>
      </c>
      <c r="AR53" s="157">
        <f t="shared" si="53"/>
        <v>19.889705882352938</v>
      </c>
      <c r="AS53" s="157">
        <f t="shared" si="53"/>
        <v>138.27556818181819</v>
      </c>
      <c r="AT53" s="157">
        <f t="shared" si="53"/>
        <v>19.512670045345423</v>
      </c>
      <c r="AU53" s="157">
        <f t="shared" si="53"/>
        <v>6.7463450292397624</v>
      </c>
      <c r="AV53" s="157">
        <f t="shared" si="53"/>
        <v>6.6250568838169945</v>
      </c>
      <c r="AW53" s="157">
        <f t="shared" si="54"/>
        <v>11.178492683904595</v>
      </c>
      <c r="AX53" s="157">
        <f t="shared" si="55"/>
        <v>21.58753587535875</v>
      </c>
      <c r="AY53" s="303">
        <f t="shared" ref="AY53:AY63" si="59">IF(AH53="","",(AH53/P53)*10)</f>
        <v>19.578263362425929</v>
      </c>
      <c r="AZ53" s="52">
        <f t="shared" si="56"/>
        <v>-9.3075584195152147E-2</v>
      </c>
      <c r="BB53" s="105"/>
      <c r="BC53" s="105"/>
    </row>
    <row r="54" spans="1:55" ht="20.100000000000001" customHeight="1" x14ac:dyDescent="0.25">
      <c r="A54" s="121" t="s">
        <v>76</v>
      </c>
      <c r="B54" s="19">
        <v>449.70000000000005</v>
      </c>
      <c r="C54" s="154">
        <v>201.03000000000003</v>
      </c>
      <c r="D54" s="154">
        <v>32.190000000000005</v>
      </c>
      <c r="E54" s="154">
        <v>433.89999999999986</v>
      </c>
      <c r="F54" s="154">
        <v>116.07000000000001</v>
      </c>
      <c r="G54" s="154">
        <v>102.54</v>
      </c>
      <c r="H54" s="154">
        <v>105.56000000000002</v>
      </c>
      <c r="I54" s="154">
        <v>10.379999999999999</v>
      </c>
      <c r="J54" s="154">
        <v>20.22</v>
      </c>
      <c r="K54" s="154">
        <v>269.05999999999989</v>
      </c>
      <c r="L54" s="154">
        <v>11.549999999999999</v>
      </c>
      <c r="M54" s="154">
        <v>228.90000000000006</v>
      </c>
      <c r="N54" s="154">
        <v>81.14</v>
      </c>
      <c r="O54" s="154">
        <v>255.97000000000011</v>
      </c>
      <c r="P54" s="119">
        <v>18.09</v>
      </c>
      <c r="Q54" s="52">
        <f t="shared" si="57"/>
        <v>-0.92932765558463881</v>
      </c>
      <c r="S54" s="109" t="s">
        <v>76</v>
      </c>
      <c r="T54" s="19">
        <v>85.614000000000019</v>
      </c>
      <c r="U54" s="154">
        <v>92.996999999999986</v>
      </c>
      <c r="V54" s="154">
        <v>30.552</v>
      </c>
      <c r="W54" s="154">
        <v>154.78400000000005</v>
      </c>
      <c r="X54" s="154">
        <v>82.786999999999978</v>
      </c>
      <c r="Y54" s="154">
        <v>74.756</v>
      </c>
      <c r="Z54" s="154">
        <v>80.057000000000002</v>
      </c>
      <c r="AA54" s="154">
        <v>55.018000000000008</v>
      </c>
      <c r="AB54" s="154">
        <v>24.623000000000001</v>
      </c>
      <c r="AC54" s="154">
        <v>122.39999999999998</v>
      </c>
      <c r="AD54" s="154">
        <v>30.440999999999995</v>
      </c>
      <c r="AE54" s="154">
        <v>199.78800000000004</v>
      </c>
      <c r="AF54" s="154">
        <v>163.68800000000005</v>
      </c>
      <c r="AG54" s="154">
        <v>230.74799999999999</v>
      </c>
      <c r="AH54" s="119">
        <v>76.34099999999998</v>
      </c>
      <c r="AI54" s="52">
        <f t="shared" si="58"/>
        <v>-0.66915856258775819</v>
      </c>
      <c r="AK54" s="125">
        <f t="shared" si="53"/>
        <v>1.9038025350233492</v>
      </c>
      <c r="AL54" s="157">
        <f t="shared" si="53"/>
        <v>4.6260259662736889</v>
      </c>
      <c r="AM54" s="157">
        <f t="shared" si="53"/>
        <v>9.4911463187325236</v>
      </c>
      <c r="AN54" s="157">
        <f t="shared" si="53"/>
        <v>3.5672735653376373</v>
      </c>
      <c r="AO54" s="157">
        <f t="shared" si="53"/>
        <v>7.1325062462307205</v>
      </c>
      <c r="AP54" s="157">
        <f t="shared" si="53"/>
        <v>7.2904232494636236</v>
      </c>
      <c r="AQ54" s="157">
        <f t="shared" si="53"/>
        <v>7.5840280409245917</v>
      </c>
      <c r="AR54" s="157">
        <f t="shared" si="53"/>
        <v>53.003853564547221</v>
      </c>
      <c r="AS54" s="157">
        <f t="shared" si="53"/>
        <v>12.177546983184966</v>
      </c>
      <c r="AT54" s="157">
        <f t="shared" si="53"/>
        <v>4.5491711885824735</v>
      </c>
      <c r="AU54" s="157">
        <f t="shared" si="53"/>
        <v>26.355844155844153</v>
      </c>
      <c r="AV54" s="157">
        <f t="shared" si="53"/>
        <v>8.7281782437745736</v>
      </c>
      <c r="AW54" s="157">
        <f t="shared" si="54"/>
        <v>20.173527236874541</v>
      </c>
      <c r="AX54" s="157">
        <f t="shared" si="55"/>
        <v>9.0146501543149551</v>
      </c>
      <c r="AY54" s="303">
        <f t="shared" si="59"/>
        <v>42.200663349917072</v>
      </c>
      <c r="AZ54" s="52">
        <f t="shared" ref="AZ54" si="60">IF(AY54="","",(AY54-AX54)/AX54)</f>
        <v>3.681342329154869</v>
      </c>
      <c r="BB54" s="105"/>
      <c r="BC54" s="105"/>
    </row>
    <row r="55" spans="1:55" ht="20.100000000000001" customHeight="1" x14ac:dyDescent="0.25">
      <c r="A55" s="121" t="s">
        <v>77</v>
      </c>
      <c r="B55" s="19">
        <v>115.13000000000001</v>
      </c>
      <c r="C55" s="154">
        <v>87.89</v>
      </c>
      <c r="D55" s="154">
        <v>385.15999999999991</v>
      </c>
      <c r="E55" s="154">
        <v>4.24</v>
      </c>
      <c r="F55" s="154">
        <v>1094.3</v>
      </c>
      <c r="G55" s="154">
        <v>355.73999999999995</v>
      </c>
      <c r="H55" s="154">
        <v>257.62</v>
      </c>
      <c r="I55" s="154">
        <v>23.620000000000005</v>
      </c>
      <c r="J55" s="154">
        <v>291.12</v>
      </c>
      <c r="K55" s="154">
        <v>420.21999999999991</v>
      </c>
      <c r="L55" s="154">
        <v>106.44999999999997</v>
      </c>
      <c r="M55" s="154">
        <v>276.82999999999993</v>
      </c>
      <c r="N55" s="154">
        <v>511.11999999999989</v>
      </c>
      <c r="O55" s="154">
        <v>113.96999999999998</v>
      </c>
      <c r="P55" s="119">
        <v>68.369999999999976</v>
      </c>
      <c r="Q55" s="52">
        <f t="shared" si="57"/>
        <v>-0.40010529086601748</v>
      </c>
      <c r="S55" s="109" t="s">
        <v>77</v>
      </c>
      <c r="T55" s="19">
        <v>36.316000000000003</v>
      </c>
      <c r="U55" s="154">
        <v>16.928000000000001</v>
      </c>
      <c r="V55" s="154">
        <v>146.25000000000003</v>
      </c>
      <c r="W55" s="154">
        <v>10.174000000000001</v>
      </c>
      <c r="X55" s="154">
        <v>189.64499999999995</v>
      </c>
      <c r="Y55" s="154">
        <v>141.92499999999998</v>
      </c>
      <c r="Z55" s="154">
        <v>147.154</v>
      </c>
      <c r="AA55" s="154">
        <v>82.36399999999999</v>
      </c>
      <c r="AB55" s="154">
        <v>196.86600000000001</v>
      </c>
      <c r="AC55" s="154">
        <v>168.61099999999996</v>
      </c>
      <c r="AD55" s="154">
        <v>50.588999999999999</v>
      </c>
      <c r="AE55" s="154">
        <v>769.01500000000044</v>
      </c>
      <c r="AF55" s="154">
        <v>338.37599999999992</v>
      </c>
      <c r="AG55" s="154">
        <v>278.40999999999997</v>
      </c>
      <c r="AH55" s="119">
        <v>147.01199999999997</v>
      </c>
      <c r="AI55" s="52">
        <f t="shared" si="58"/>
        <v>-0.47195862217592766</v>
      </c>
      <c r="AK55" s="125">
        <f t="shared" si="53"/>
        <v>3.1543472596195605</v>
      </c>
      <c r="AL55" s="157">
        <f t="shared" si="53"/>
        <v>1.9260439185345319</v>
      </c>
      <c r="AM55" s="157">
        <f t="shared" si="53"/>
        <v>3.7971232734448042</v>
      </c>
      <c r="AN55" s="157">
        <f t="shared" si="53"/>
        <v>23.995283018867926</v>
      </c>
      <c r="AO55" s="157">
        <f t="shared" si="53"/>
        <v>1.7330256785159459</v>
      </c>
      <c r="AP55" s="157">
        <f t="shared" si="53"/>
        <v>3.9895710350255804</v>
      </c>
      <c r="AQ55" s="157">
        <f t="shared" si="53"/>
        <v>5.7120565173511375</v>
      </c>
      <c r="AR55" s="157">
        <f t="shared" si="53"/>
        <v>34.870448772226915</v>
      </c>
      <c r="AS55" s="157">
        <f t="shared" si="53"/>
        <v>6.7623660346248968</v>
      </c>
      <c r="AT55" s="157">
        <f t="shared" si="53"/>
        <v>4.0124458616914946</v>
      </c>
      <c r="AU55" s="157">
        <f t="shared" si="53"/>
        <v>4.7523720056364498</v>
      </c>
      <c r="AV55" s="157">
        <f t="shared" si="53"/>
        <v>27.779323050247466</v>
      </c>
      <c r="AW55" s="157">
        <f t="shared" si="54"/>
        <v>6.6202848646110501</v>
      </c>
      <c r="AX55" s="157">
        <f t="shared" si="55"/>
        <v>24.428358339914013</v>
      </c>
      <c r="AY55" s="303">
        <f t="shared" si="59"/>
        <v>21.502413339183857</v>
      </c>
      <c r="AZ55" s="52">
        <f t="shared" si="56"/>
        <v>-0.11977657114802481</v>
      </c>
      <c r="BB55" s="105"/>
      <c r="BC55" s="105"/>
    </row>
    <row r="56" spans="1:55" ht="20.100000000000001" customHeight="1" x14ac:dyDescent="0.25">
      <c r="A56" s="121" t="s">
        <v>78</v>
      </c>
      <c r="B56" s="19">
        <v>87.69</v>
      </c>
      <c r="C56" s="154">
        <v>193.86</v>
      </c>
      <c r="D56" s="154">
        <v>760.19999999999993</v>
      </c>
      <c r="E56" s="154">
        <v>201.37000000000003</v>
      </c>
      <c r="F56" s="154">
        <v>0.83</v>
      </c>
      <c r="G56" s="154">
        <v>312.90000000000003</v>
      </c>
      <c r="H56" s="154">
        <v>805.90999999999985</v>
      </c>
      <c r="I56" s="154">
        <v>97.779999999999973</v>
      </c>
      <c r="J56" s="154">
        <v>379.49</v>
      </c>
      <c r="K56" s="154">
        <v>205.07999999999998</v>
      </c>
      <c r="L56" s="154">
        <v>75.45999999999998</v>
      </c>
      <c r="M56" s="154">
        <v>81.010000000000019</v>
      </c>
      <c r="N56" s="154">
        <v>128.44</v>
      </c>
      <c r="O56" s="154">
        <v>80.380000000000038</v>
      </c>
      <c r="P56" s="119">
        <v>203.94000000000005</v>
      </c>
      <c r="Q56" s="52">
        <f t="shared" si="57"/>
        <v>1.5371983080368246</v>
      </c>
      <c r="S56" s="109" t="s">
        <v>78</v>
      </c>
      <c r="T56" s="19">
        <v>50.512</v>
      </c>
      <c r="U56" s="154">
        <v>76.984999999999985</v>
      </c>
      <c r="V56" s="154">
        <v>140.74100000000001</v>
      </c>
      <c r="W56" s="154">
        <v>108.19399999999999</v>
      </c>
      <c r="X56" s="154">
        <v>2.327</v>
      </c>
      <c r="Y56" s="154">
        <v>108.241</v>
      </c>
      <c r="Z56" s="154">
        <v>89.242999999999995</v>
      </c>
      <c r="AA56" s="154">
        <v>81.237000000000023</v>
      </c>
      <c r="AB56" s="154">
        <v>251.595</v>
      </c>
      <c r="AC56" s="154">
        <v>116.065</v>
      </c>
      <c r="AD56" s="154">
        <v>70.181000000000012</v>
      </c>
      <c r="AE56" s="154">
        <v>156.5320000000001</v>
      </c>
      <c r="AF56" s="154">
        <v>262.81200000000013</v>
      </c>
      <c r="AG56" s="154">
        <v>150.63999999999999</v>
      </c>
      <c r="AH56" s="119">
        <v>240.67999999999998</v>
      </c>
      <c r="AI56" s="52">
        <f t="shared" si="58"/>
        <v>0.59771640998406794</v>
      </c>
      <c r="AK56" s="125">
        <f t="shared" si="53"/>
        <v>5.7602919375071266</v>
      </c>
      <c r="AL56" s="157">
        <f t="shared" si="53"/>
        <v>3.9711647580728346</v>
      </c>
      <c r="AM56" s="157">
        <f t="shared" si="53"/>
        <v>1.8513680610365695</v>
      </c>
      <c r="AN56" s="157">
        <f t="shared" si="53"/>
        <v>5.3728956646968253</v>
      </c>
      <c r="AO56" s="157">
        <f t="shared" si="53"/>
        <v>28.036144578313255</v>
      </c>
      <c r="AP56" s="157">
        <f t="shared" si="53"/>
        <v>3.4592841163310957</v>
      </c>
      <c r="AQ56" s="157">
        <f t="shared" si="53"/>
        <v>1.1073569008946409</v>
      </c>
      <c r="AR56" s="157">
        <f t="shared" si="53"/>
        <v>8.3081407240744571</v>
      </c>
      <c r="AS56" s="157">
        <f t="shared" si="53"/>
        <v>6.629818967561727</v>
      </c>
      <c r="AT56" s="157">
        <f t="shared" si="53"/>
        <v>5.6594987322020671</v>
      </c>
      <c r="AU56" s="157">
        <f t="shared" si="53"/>
        <v>9.3004240657301924</v>
      </c>
      <c r="AV56" s="157">
        <f t="shared" si="53"/>
        <v>19.322552771262814</v>
      </c>
      <c r="AW56" s="157">
        <f t="shared" si="54"/>
        <v>20.461849890999698</v>
      </c>
      <c r="AX56" s="157">
        <f t="shared" si="55"/>
        <v>18.740980343368989</v>
      </c>
      <c r="AY56" s="303">
        <f t="shared" si="59"/>
        <v>11.801510248112185</v>
      </c>
      <c r="AZ56" s="52">
        <f t="shared" si="56"/>
        <v>-0.37028319586878788</v>
      </c>
      <c r="BB56" s="105"/>
      <c r="BC56" s="105"/>
    </row>
    <row r="57" spans="1:55" ht="20.100000000000001" customHeight="1" x14ac:dyDescent="0.25">
      <c r="A57" s="121" t="s">
        <v>79</v>
      </c>
      <c r="B57" s="19">
        <v>303.20000000000005</v>
      </c>
      <c r="C57" s="154">
        <v>239.99999999999997</v>
      </c>
      <c r="D57" s="154">
        <v>243.11000000000004</v>
      </c>
      <c r="E57" s="154">
        <v>240.37</v>
      </c>
      <c r="F57" s="154">
        <v>134.97000000000006</v>
      </c>
      <c r="G57" s="154">
        <v>337.20000000000005</v>
      </c>
      <c r="H57" s="154">
        <v>84.99</v>
      </c>
      <c r="I57" s="154">
        <v>171.96000000000004</v>
      </c>
      <c r="J57" s="154">
        <v>42.18</v>
      </c>
      <c r="K57" s="154">
        <v>176.78999999999996</v>
      </c>
      <c r="L57" s="154">
        <v>288.82999999999993</v>
      </c>
      <c r="M57" s="154">
        <v>91.259999999999991</v>
      </c>
      <c r="N57" s="154">
        <v>309.11</v>
      </c>
      <c r="O57" s="154">
        <v>108.70999999999998</v>
      </c>
      <c r="P57" s="119">
        <v>140.32000000000005</v>
      </c>
      <c r="Q57" s="52">
        <f t="shared" si="57"/>
        <v>0.29077361788244022</v>
      </c>
      <c r="S57" s="109" t="s">
        <v>79</v>
      </c>
      <c r="T57" s="19">
        <v>101.88200000000002</v>
      </c>
      <c r="U57" s="154">
        <v>208.25</v>
      </c>
      <c r="V57" s="154">
        <v>120.58900000000001</v>
      </c>
      <c r="W57" s="154">
        <v>63.236000000000004</v>
      </c>
      <c r="X57" s="154">
        <v>133.27200000000002</v>
      </c>
      <c r="Y57" s="154">
        <v>88.903999999999996</v>
      </c>
      <c r="Z57" s="154">
        <v>66.512999999999991</v>
      </c>
      <c r="AA57" s="154">
        <v>161.839</v>
      </c>
      <c r="AB57" s="154">
        <v>69.402000000000001</v>
      </c>
      <c r="AC57" s="154">
        <v>109.84300000000002</v>
      </c>
      <c r="AD57" s="154">
        <v>111.27</v>
      </c>
      <c r="AE57" s="154">
        <v>115.04100000000001</v>
      </c>
      <c r="AF57" s="154">
        <v>124.31800000000001</v>
      </c>
      <c r="AG57" s="154">
        <v>127.58</v>
      </c>
      <c r="AH57" s="119">
        <v>177.48399999999995</v>
      </c>
      <c r="AI57" s="52">
        <f t="shared" si="58"/>
        <v>0.39115848879134624</v>
      </c>
      <c r="AK57" s="125">
        <f t="shared" si="53"/>
        <v>3.3602242744063329</v>
      </c>
      <c r="AL57" s="157">
        <f t="shared" si="53"/>
        <v>8.6770833333333339</v>
      </c>
      <c r="AM57" s="157">
        <f t="shared" si="53"/>
        <v>4.960264900662251</v>
      </c>
      <c r="AN57" s="157">
        <f t="shared" si="53"/>
        <v>2.6307775512751173</v>
      </c>
      <c r="AO57" s="157">
        <f t="shared" si="53"/>
        <v>9.8741942653923065</v>
      </c>
      <c r="AP57" s="157">
        <f t="shared" si="53"/>
        <v>2.636536180308422</v>
      </c>
      <c r="AQ57" s="157">
        <f t="shared" si="53"/>
        <v>7.8259795270031765</v>
      </c>
      <c r="AR57" s="157">
        <f t="shared" si="53"/>
        <v>9.4114328913700831</v>
      </c>
      <c r="AS57" s="157">
        <f t="shared" si="53"/>
        <v>16.453769559032718</v>
      </c>
      <c r="AT57" s="157">
        <f t="shared" si="53"/>
        <v>6.2131907913343545</v>
      </c>
      <c r="AU57" s="157">
        <f t="shared" si="53"/>
        <v>3.8524391510577165</v>
      </c>
      <c r="AV57" s="157">
        <f t="shared" si="53"/>
        <v>12.605851413543723</v>
      </c>
      <c r="AW57" s="157">
        <f t="shared" si="54"/>
        <v>4.0218045356022127</v>
      </c>
      <c r="AX57" s="157">
        <f t="shared" si="55"/>
        <v>11.735810872964771</v>
      </c>
      <c r="AY57" s="303">
        <f t="shared" si="59"/>
        <v>12.648517673888247</v>
      </c>
      <c r="AZ57" s="52">
        <f t="shared" si="56"/>
        <v>7.77710897698628E-2</v>
      </c>
      <c r="BB57" s="105"/>
      <c r="BC57" s="105"/>
    </row>
    <row r="58" spans="1:55" ht="20.100000000000001" customHeight="1" x14ac:dyDescent="0.25">
      <c r="A58" s="121" t="s">
        <v>80</v>
      </c>
      <c r="B58" s="19">
        <v>733.11</v>
      </c>
      <c r="C58" s="154">
        <v>19</v>
      </c>
      <c r="D58" s="154">
        <v>777.31</v>
      </c>
      <c r="E58" s="154">
        <v>199.58</v>
      </c>
      <c r="F58" s="154">
        <v>112.44000000000001</v>
      </c>
      <c r="G58" s="154">
        <v>335.96999999999997</v>
      </c>
      <c r="H58" s="154">
        <v>208.92000000000002</v>
      </c>
      <c r="I58" s="154">
        <v>156.26000000000005</v>
      </c>
      <c r="J58" s="154">
        <v>103.26</v>
      </c>
      <c r="K58" s="154">
        <v>2.9099999999999993</v>
      </c>
      <c r="L58" s="154">
        <v>52.440000000000005</v>
      </c>
      <c r="M58" s="154">
        <v>48.8</v>
      </c>
      <c r="N58" s="154">
        <v>220.74000000000015</v>
      </c>
      <c r="O58" s="154">
        <v>5.7899999999999974</v>
      </c>
      <c r="P58" s="119">
        <v>298.74999999999977</v>
      </c>
      <c r="Q58" s="52">
        <f t="shared" si="57"/>
        <v>50.597582037996524</v>
      </c>
      <c r="S58" s="109" t="s">
        <v>80</v>
      </c>
      <c r="T58" s="19">
        <v>248.68200000000002</v>
      </c>
      <c r="U58" s="154">
        <v>13.135</v>
      </c>
      <c r="V58" s="154">
        <v>170.39499999999998</v>
      </c>
      <c r="W58" s="154">
        <v>85.355999999999995</v>
      </c>
      <c r="X58" s="154">
        <v>57.158000000000001</v>
      </c>
      <c r="Y58" s="154">
        <v>62.073999999999998</v>
      </c>
      <c r="Z58" s="154">
        <v>182.14699999999996</v>
      </c>
      <c r="AA58" s="154">
        <v>90.742000000000004</v>
      </c>
      <c r="AB58" s="154">
        <v>92.774000000000001</v>
      </c>
      <c r="AC58" s="154">
        <v>20.315999999999999</v>
      </c>
      <c r="AD58" s="154">
        <v>52.984999999999999</v>
      </c>
      <c r="AE58" s="154">
        <v>98.681000000000012</v>
      </c>
      <c r="AF58" s="154">
        <v>194.059</v>
      </c>
      <c r="AG58" s="154">
        <v>53.199000000000005</v>
      </c>
      <c r="AH58" s="119">
        <v>229.73099999999991</v>
      </c>
      <c r="AI58" s="52">
        <f t="shared" si="58"/>
        <v>3.3183330513731439</v>
      </c>
      <c r="AK58" s="125">
        <f t="shared" si="53"/>
        <v>3.3921512460613008</v>
      </c>
      <c r="AL58" s="157">
        <f t="shared" si="53"/>
        <v>6.9131578947368419</v>
      </c>
      <c r="AM58" s="157">
        <f t="shared" si="53"/>
        <v>2.1921112554836548</v>
      </c>
      <c r="AN58" s="157">
        <f t="shared" si="53"/>
        <v>4.2767812406052705</v>
      </c>
      <c r="AO58" s="157">
        <f t="shared" si="53"/>
        <v>5.0834222696549265</v>
      </c>
      <c r="AP58" s="157">
        <f t="shared" si="53"/>
        <v>1.8476054409619906</v>
      </c>
      <c r="AQ58" s="157">
        <f t="shared" si="53"/>
        <v>8.7185046907907306</v>
      </c>
      <c r="AR58" s="157">
        <f t="shared" si="53"/>
        <v>5.8071163445539478</v>
      </c>
      <c r="AS58" s="157">
        <f t="shared" si="53"/>
        <v>8.9845051326748013</v>
      </c>
      <c r="AT58" s="157">
        <f t="shared" si="53"/>
        <v>69.814432989690744</v>
      </c>
      <c r="AU58" s="157">
        <f t="shared" si="53"/>
        <v>10.103928299008389</v>
      </c>
      <c r="AV58" s="157">
        <f t="shared" si="53"/>
        <v>20.221516393442624</v>
      </c>
      <c r="AW58" s="157">
        <f t="shared" si="54"/>
        <v>8.7912929238017519</v>
      </c>
      <c r="AX58" s="157">
        <f t="shared" si="55"/>
        <v>91.880829015544094</v>
      </c>
      <c r="AY58" s="303">
        <f t="shared" si="59"/>
        <v>7.6897405857740617</v>
      </c>
      <c r="AZ58" s="52">
        <f t="shared" si="56"/>
        <v>-0.91630745316334561</v>
      </c>
      <c r="BB58" s="105"/>
      <c r="BC58" s="105"/>
    </row>
    <row r="59" spans="1:55" ht="20.100000000000001" customHeight="1" x14ac:dyDescent="0.25">
      <c r="A59" s="121" t="s">
        <v>81</v>
      </c>
      <c r="B59" s="19">
        <v>75.409999999999982</v>
      </c>
      <c r="C59" s="154">
        <v>202.55</v>
      </c>
      <c r="D59" s="154">
        <v>126.27000000000001</v>
      </c>
      <c r="E59" s="154">
        <v>192.72</v>
      </c>
      <c r="F59" s="154">
        <v>183.71</v>
      </c>
      <c r="G59" s="154">
        <v>506.25</v>
      </c>
      <c r="H59" s="154">
        <v>278.89</v>
      </c>
      <c r="I59" s="154">
        <v>2.5899999999999994</v>
      </c>
      <c r="J59" s="154">
        <v>285.61</v>
      </c>
      <c r="K59" s="154">
        <v>32.119999999999997</v>
      </c>
      <c r="L59" s="154">
        <v>108.60000000000004</v>
      </c>
      <c r="M59" s="154">
        <v>357.8900000000001</v>
      </c>
      <c r="N59" s="154">
        <v>414.07</v>
      </c>
      <c r="O59" s="154">
        <v>277.87000000000006</v>
      </c>
      <c r="P59" s="119">
        <v>289.97999999999973</v>
      </c>
      <c r="Q59" s="52">
        <f t="shared" si="57"/>
        <v>4.3581530931729479E-2</v>
      </c>
      <c r="S59" s="109" t="s">
        <v>81</v>
      </c>
      <c r="T59" s="19">
        <v>26.283999999999999</v>
      </c>
      <c r="U59" s="154">
        <v>140.136</v>
      </c>
      <c r="V59" s="154">
        <v>62.427000000000007</v>
      </c>
      <c r="W59" s="154">
        <v>148.22899999999998</v>
      </c>
      <c r="X59" s="154">
        <v>99.02600000000001</v>
      </c>
      <c r="Y59" s="154">
        <v>189.15099999999995</v>
      </c>
      <c r="Z59" s="154">
        <v>114.91000000000001</v>
      </c>
      <c r="AA59" s="154">
        <v>15.391</v>
      </c>
      <c r="AB59" s="154">
        <v>141.86099999999999</v>
      </c>
      <c r="AC59" s="154">
        <v>88.779999999999987</v>
      </c>
      <c r="AD59" s="154">
        <v>72.782000000000011</v>
      </c>
      <c r="AE59" s="154">
        <v>256.71899999999999</v>
      </c>
      <c r="AF59" s="154">
        <v>308.47400000000005</v>
      </c>
      <c r="AG59" s="154">
        <v>368.83200000000011</v>
      </c>
      <c r="AH59" s="119">
        <v>156.05799999999999</v>
      </c>
      <c r="AI59" s="52">
        <f t="shared" si="58"/>
        <v>-0.576885953496443</v>
      </c>
      <c r="AK59" s="125">
        <f t="shared" si="53"/>
        <v>3.485479379392654</v>
      </c>
      <c r="AL59" s="157">
        <f t="shared" si="53"/>
        <v>6.9185880029622302</v>
      </c>
      <c r="AM59" s="157">
        <f t="shared" si="53"/>
        <v>4.9439296745070092</v>
      </c>
      <c r="AN59" s="157">
        <f t="shared" si="53"/>
        <v>7.6914176006641757</v>
      </c>
      <c r="AO59" s="157">
        <f t="shared" si="53"/>
        <v>5.3903434761308588</v>
      </c>
      <c r="AP59" s="157">
        <f t="shared" si="53"/>
        <v>3.7363160493827152</v>
      </c>
      <c r="AQ59" s="157">
        <f t="shared" si="53"/>
        <v>4.120262469073829</v>
      </c>
      <c r="AR59" s="157">
        <f t="shared" si="53"/>
        <v>59.42471042471044</v>
      </c>
      <c r="AS59" s="157">
        <f t="shared" si="53"/>
        <v>4.9669479359966386</v>
      </c>
      <c r="AT59" s="157">
        <f t="shared" si="53"/>
        <v>27.640099626400993</v>
      </c>
      <c r="AU59" s="157">
        <f t="shared" si="53"/>
        <v>6.7018416206261495</v>
      </c>
      <c r="AV59" s="157">
        <f t="shared" si="53"/>
        <v>7.1731258207829196</v>
      </c>
      <c r="AW59" s="157">
        <f t="shared" si="54"/>
        <v>7.449803173376484</v>
      </c>
      <c r="AX59" s="157">
        <f t="shared" si="55"/>
        <v>13.273545182999245</v>
      </c>
      <c r="AY59" s="303">
        <f t="shared" si="59"/>
        <v>5.381681495275541</v>
      </c>
      <c r="AZ59" s="52">
        <f t="shared" si="56"/>
        <v>-0.59455583108509713</v>
      </c>
      <c r="BB59" s="105"/>
      <c r="BC59" s="105"/>
    </row>
    <row r="60" spans="1:55" ht="20.100000000000001" customHeight="1" x14ac:dyDescent="0.25">
      <c r="A60" s="121" t="s">
        <v>82</v>
      </c>
      <c r="B60" s="19">
        <v>240.72</v>
      </c>
      <c r="C60" s="154">
        <v>303.53000000000003</v>
      </c>
      <c r="D60" s="154">
        <v>1.4</v>
      </c>
      <c r="E60" s="154">
        <v>199.3</v>
      </c>
      <c r="F60" s="154">
        <v>162.61000000000001</v>
      </c>
      <c r="G60" s="154">
        <v>265.22999999999996</v>
      </c>
      <c r="H60" s="154">
        <v>74.89</v>
      </c>
      <c r="I60" s="154">
        <v>2.6999999999999997</v>
      </c>
      <c r="J60" s="154">
        <v>243.41</v>
      </c>
      <c r="K60" s="154">
        <v>162.79000000000005</v>
      </c>
      <c r="L60" s="154">
        <v>163.68000000000006</v>
      </c>
      <c r="M60" s="154">
        <v>162.12</v>
      </c>
      <c r="N60" s="154">
        <v>165.90000000000006</v>
      </c>
      <c r="O60" s="154">
        <v>50.90000000000002</v>
      </c>
      <c r="P60" s="119">
        <v>220.96</v>
      </c>
      <c r="Q60" s="52">
        <f t="shared" si="57"/>
        <v>3.3410609037328083</v>
      </c>
      <c r="S60" s="109" t="s">
        <v>82</v>
      </c>
      <c r="T60" s="19">
        <v>80.941000000000003</v>
      </c>
      <c r="U60" s="154">
        <v>133.739</v>
      </c>
      <c r="V60" s="154">
        <v>0.89600000000000013</v>
      </c>
      <c r="W60" s="154">
        <v>99.911000000000001</v>
      </c>
      <c r="X60" s="154">
        <v>62.055999999999997</v>
      </c>
      <c r="Y60" s="154">
        <v>42.978000000000009</v>
      </c>
      <c r="Z60" s="154">
        <v>73.328000000000003</v>
      </c>
      <c r="AA60" s="154">
        <v>7.7379999999999995</v>
      </c>
      <c r="AB60" s="154">
        <v>45.496000000000002</v>
      </c>
      <c r="AC60" s="154">
        <v>116.032</v>
      </c>
      <c r="AD60" s="154">
        <v>123.81899999999997</v>
      </c>
      <c r="AE60" s="154">
        <v>149.98599999999999</v>
      </c>
      <c r="AF60" s="154">
        <v>319.26399999999995</v>
      </c>
      <c r="AG60" s="154">
        <v>57.844000000000001</v>
      </c>
      <c r="AH60" s="119">
        <v>148.756</v>
      </c>
      <c r="AI60" s="52">
        <f t="shared" si="58"/>
        <v>1.5716755411105734</v>
      </c>
      <c r="AK60" s="125">
        <f t="shared" si="53"/>
        <v>3.3624543037554004</v>
      </c>
      <c r="AL60" s="157">
        <f t="shared" si="53"/>
        <v>4.4061213059664608</v>
      </c>
      <c r="AM60" s="157">
        <f t="shared" si="53"/>
        <v>6.4000000000000012</v>
      </c>
      <c r="AN60" s="157">
        <f t="shared" si="53"/>
        <v>5.0130958354239841</v>
      </c>
      <c r="AO60" s="157">
        <f t="shared" si="53"/>
        <v>3.816247463255642</v>
      </c>
      <c r="AP60" s="157">
        <f t="shared" si="53"/>
        <v>1.6204049315688276</v>
      </c>
      <c r="AQ60" s="157">
        <f t="shared" si="53"/>
        <v>9.7914274268927759</v>
      </c>
      <c r="AR60" s="157">
        <f t="shared" si="53"/>
        <v>28.659259259259258</v>
      </c>
      <c r="AS60" s="157">
        <f t="shared" si="53"/>
        <v>1.8691097325500186</v>
      </c>
      <c r="AT60" s="157">
        <f t="shared" si="53"/>
        <v>7.1277105473309144</v>
      </c>
      <c r="AU60" s="157">
        <f t="shared" si="53"/>
        <v>7.5646994134897314</v>
      </c>
      <c r="AV60" s="157">
        <f t="shared" si="53"/>
        <v>9.2515420676042428</v>
      </c>
      <c r="AW60" s="157">
        <f t="shared" si="54"/>
        <v>19.24436407474381</v>
      </c>
      <c r="AX60" s="157">
        <f t="shared" si="55"/>
        <v>11.364243614931233</v>
      </c>
      <c r="AY60" s="303">
        <f t="shared" si="59"/>
        <v>6.7322592324402608</v>
      </c>
      <c r="AZ60" s="52">
        <f t="shared" si="56"/>
        <v>-0.40759284466632767</v>
      </c>
      <c r="BB60" s="105"/>
      <c r="BC60" s="105"/>
    </row>
    <row r="61" spans="1:55" ht="20.100000000000001" customHeight="1" x14ac:dyDescent="0.25">
      <c r="A61" s="121" t="s">
        <v>83</v>
      </c>
      <c r="B61" s="19">
        <v>134.53000000000003</v>
      </c>
      <c r="C61" s="154">
        <v>176.85999999999999</v>
      </c>
      <c r="D61" s="154">
        <v>203.78999999999996</v>
      </c>
      <c r="E61" s="154">
        <v>75.959999999999994</v>
      </c>
      <c r="F61" s="154">
        <v>86.76</v>
      </c>
      <c r="G61" s="154">
        <v>338.64999999999992</v>
      </c>
      <c r="H61" s="154">
        <v>107.72999999999999</v>
      </c>
      <c r="I61" s="154">
        <v>189.56000000000003</v>
      </c>
      <c r="J61" s="154">
        <v>163.63999999999999</v>
      </c>
      <c r="K61" s="154">
        <v>115.14999999999999</v>
      </c>
      <c r="L61" s="154">
        <v>280.90999999999991</v>
      </c>
      <c r="M61" s="154">
        <v>287.72999999999973</v>
      </c>
      <c r="N61" s="154">
        <v>90.060000000000016</v>
      </c>
      <c r="O61" s="154">
        <v>226.77000000000004</v>
      </c>
      <c r="P61" s="119">
        <v>213.40000000000006</v>
      </c>
      <c r="Q61" s="52">
        <f t="shared" si="57"/>
        <v>-5.8958416016227783E-2</v>
      </c>
      <c r="S61" s="109" t="s">
        <v>83</v>
      </c>
      <c r="T61" s="19">
        <v>62.047999999999995</v>
      </c>
      <c r="U61" s="154">
        <v>49.418999999999997</v>
      </c>
      <c r="V61" s="154">
        <v>115.30700000000002</v>
      </c>
      <c r="W61" s="154">
        <v>48.548999999999999</v>
      </c>
      <c r="X61" s="154">
        <v>60.350999999999999</v>
      </c>
      <c r="Y61" s="154">
        <v>250.62000000000003</v>
      </c>
      <c r="Z61" s="154">
        <v>66.029999999999987</v>
      </c>
      <c r="AA61" s="154">
        <v>58.631000000000007</v>
      </c>
      <c r="AB61" s="154">
        <v>111.59399999999999</v>
      </c>
      <c r="AC61" s="154">
        <v>193.00300000000004</v>
      </c>
      <c r="AD61" s="154">
        <v>285.58600000000001</v>
      </c>
      <c r="AE61" s="154">
        <v>185.32599999999994</v>
      </c>
      <c r="AF61" s="154">
        <v>275.30900000000003</v>
      </c>
      <c r="AG61" s="154">
        <v>299.64300000000009</v>
      </c>
      <c r="AH61" s="119">
        <v>1020.7879999999997</v>
      </c>
      <c r="AI61" s="52">
        <f t="shared" si="58"/>
        <v>2.4066806166004189</v>
      </c>
      <c r="AK61" s="125">
        <f t="shared" si="53"/>
        <v>4.6122054560321102</v>
      </c>
      <c r="AL61" s="157">
        <f t="shared" si="53"/>
        <v>2.7942440348298092</v>
      </c>
      <c r="AM61" s="157">
        <f t="shared" ref="AM61:AV63" si="61">IF(V61="","",(V61/D61)*10)</f>
        <v>5.6581284655773123</v>
      </c>
      <c r="AN61" s="157">
        <f t="shared" si="61"/>
        <v>6.3913902053712492</v>
      </c>
      <c r="AO61" s="157">
        <f t="shared" si="61"/>
        <v>6.9560857538035954</v>
      </c>
      <c r="AP61" s="157">
        <f t="shared" si="61"/>
        <v>7.400561051232839</v>
      </c>
      <c r="AQ61" s="157">
        <f t="shared" si="61"/>
        <v>6.129211918685602</v>
      </c>
      <c r="AR61" s="157">
        <f t="shared" si="61"/>
        <v>3.0930048533445875</v>
      </c>
      <c r="AS61" s="157">
        <f t="shared" si="61"/>
        <v>6.8194817892935706</v>
      </c>
      <c r="AT61" s="157">
        <f t="shared" si="61"/>
        <v>16.76100738167608</v>
      </c>
      <c r="AU61" s="157">
        <f t="shared" si="61"/>
        <v>10.166459008223278</v>
      </c>
      <c r="AV61" s="157">
        <f t="shared" si="61"/>
        <v>6.4409689639592713</v>
      </c>
      <c r="AW61" s="157">
        <f t="shared" ref="AW61:AW63" si="62">IF(AF61="","",(AF61/N61)*10)</f>
        <v>30.569509216078167</v>
      </c>
      <c r="AX61" s="157">
        <f t="shared" ref="AX61:AX63" si="63">IF(AG61="","",(AG61/O61)*10)</f>
        <v>13.213520306918907</v>
      </c>
      <c r="AY61" s="303">
        <f t="shared" si="59"/>
        <v>47.834489222118052</v>
      </c>
      <c r="AZ61" s="52">
        <f t="shared" si="56"/>
        <v>2.6201169795055144</v>
      </c>
      <c r="BB61" s="105"/>
      <c r="BC61" s="105"/>
    </row>
    <row r="62" spans="1:55" ht="20.100000000000001" customHeight="1" thickBot="1" x14ac:dyDescent="0.3">
      <c r="A62" s="122" t="s">
        <v>84</v>
      </c>
      <c r="B62" s="21">
        <v>93.24</v>
      </c>
      <c r="C62" s="155">
        <v>124.46000000000001</v>
      </c>
      <c r="D62" s="155">
        <v>113.12</v>
      </c>
      <c r="E62" s="155">
        <v>110.57000000000001</v>
      </c>
      <c r="F62" s="155">
        <v>72.960000000000008</v>
      </c>
      <c r="G62" s="155">
        <v>208.45</v>
      </c>
      <c r="H62" s="155">
        <v>87.240000000000009</v>
      </c>
      <c r="I62" s="155">
        <v>106.97</v>
      </c>
      <c r="J62" s="155">
        <v>115.36</v>
      </c>
      <c r="K62" s="155">
        <v>163.49999999999997</v>
      </c>
      <c r="L62" s="155">
        <v>144.71999999999991</v>
      </c>
      <c r="M62" s="155">
        <v>71.05</v>
      </c>
      <c r="N62" s="155">
        <v>22.009999999999991</v>
      </c>
      <c r="O62" s="155">
        <v>305.79999999999967</v>
      </c>
      <c r="P62" s="119"/>
      <c r="Q62" s="52" t="str">
        <f t="shared" si="57"/>
        <v/>
      </c>
      <c r="S62" s="110" t="s">
        <v>84</v>
      </c>
      <c r="T62" s="19">
        <v>30.416</v>
      </c>
      <c r="U62" s="154">
        <v>47.312999999999995</v>
      </c>
      <c r="V62" s="154">
        <v>23.595999999999997</v>
      </c>
      <c r="W62" s="154">
        <v>78.717000000000013</v>
      </c>
      <c r="X62" s="154">
        <v>56.821999999999996</v>
      </c>
      <c r="Y62" s="154">
        <v>94.972999999999999</v>
      </c>
      <c r="Z62" s="154">
        <v>72.218000000000018</v>
      </c>
      <c r="AA62" s="154">
        <v>81.169000000000011</v>
      </c>
      <c r="AB62" s="154">
        <v>81.001999999999995</v>
      </c>
      <c r="AC62" s="154">
        <v>103.39299999999999</v>
      </c>
      <c r="AD62" s="154">
        <v>78.418999999999969</v>
      </c>
      <c r="AE62" s="154">
        <v>91.548000000000016</v>
      </c>
      <c r="AF62" s="154">
        <v>146.48499999999996</v>
      </c>
      <c r="AG62" s="154">
        <v>226.58299999999997</v>
      </c>
      <c r="AH62" s="119"/>
      <c r="AI62" s="52" t="str">
        <f t="shared" si="58"/>
        <v/>
      </c>
      <c r="AK62" s="125">
        <f t="shared" si="53"/>
        <v>3.2621192621192625</v>
      </c>
      <c r="AL62" s="157">
        <f t="shared" si="53"/>
        <v>3.8014623172103477</v>
      </c>
      <c r="AM62" s="157">
        <f t="shared" si="61"/>
        <v>2.0859264497878356</v>
      </c>
      <c r="AN62" s="157">
        <f t="shared" si="61"/>
        <v>7.1192005064664921</v>
      </c>
      <c r="AO62" s="157">
        <f t="shared" si="61"/>
        <v>7.7881030701754375</v>
      </c>
      <c r="AP62" s="157">
        <f t="shared" si="61"/>
        <v>4.5561525545694419</v>
      </c>
      <c r="AQ62" s="157">
        <f t="shared" si="61"/>
        <v>8.2780834479596539</v>
      </c>
      <c r="AR62" s="157">
        <f t="shared" si="61"/>
        <v>7.588015331401329</v>
      </c>
      <c r="AS62" s="157">
        <f t="shared" si="61"/>
        <v>7.0216712898751732</v>
      </c>
      <c r="AT62" s="157">
        <f t="shared" si="61"/>
        <v>6.3237308868501527</v>
      </c>
      <c r="AU62" s="157">
        <f t="shared" si="61"/>
        <v>5.4186705362078502</v>
      </c>
      <c r="AV62" s="157">
        <f t="shared" si="61"/>
        <v>12.885010555946518</v>
      </c>
      <c r="AW62" s="157">
        <f t="shared" si="62"/>
        <v>66.553839164016367</v>
      </c>
      <c r="AX62" s="157">
        <f t="shared" si="63"/>
        <v>7.4095160235448079</v>
      </c>
      <c r="AY62" s="303" t="str">
        <f t="shared" si="59"/>
        <v/>
      </c>
      <c r="AZ62" s="52" t="str">
        <f t="shared" si="56"/>
        <v/>
      </c>
      <c r="BB62" s="105"/>
      <c r="BC62" s="105"/>
    </row>
    <row r="63" spans="1:55" ht="20.100000000000001" customHeight="1" thickBot="1" x14ac:dyDescent="0.3">
      <c r="A63" s="35" t="str">
        <f>A19</f>
        <v>jan-nov</v>
      </c>
      <c r="B63" s="167">
        <f>SUM(B51:B61)</f>
        <v>2650.32</v>
      </c>
      <c r="C63" s="168">
        <f t="shared" ref="C63:P63" si="64">SUM(C51:C61)</f>
        <v>2449.5100000000002</v>
      </c>
      <c r="D63" s="168">
        <f t="shared" si="64"/>
        <v>2980.0699999999997</v>
      </c>
      <c r="E63" s="168">
        <f t="shared" si="64"/>
        <v>3126.0799999999995</v>
      </c>
      <c r="F63" s="168">
        <f t="shared" si="64"/>
        <v>2514.88</v>
      </c>
      <c r="G63" s="168">
        <f t="shared" si="64"/>
        <v>2811.1000000000004</v>
      </c>
      <c r="H63" s="168">
        <f t="shared" si="64"/>
        <v>2202.62</v>
      </c>
      <c r="I63" s="168">
        <f t="shared" si="64"/>
        <v>1336.9</v>
      </c>
      <c r="J63" s="168">
        <f t="shared" si="64"/>
        <v>1892.3300000000004</v>
      </c>
      <c r="K63" s="168">
        <f t="shared" si="64"/>
        <v>1708.9599999999998</v>
      </c>
      <c r="L63" s="168">
        <f t="shared" si="64"/>
        <v>1754.51</v>
      </c>
      <c r="M63" s="168">
        <f t="shared" si="64"/>
        <v>1957.6599999999996</v>
      </c>
      <c r="N63" s="168">
        <f t="shared" si="64"/>
        <v>2539.3900000000003</v>
      </c>
      <c r="O63" s="168">
        <f t="shared" si="64"/>
        <v>2017.2100000000003</v>
      </c>
      <c r="P63" s="169">
        <f t="shared" si="64"/>
        <v>1864.1399999999999</v>
      </c>
      <c r="Q63" s="61">
        <f t="shared" si="57"/>
        <v>-7.5882035088067359E-2</v>
      </c>
      <c r="S63" s="109"/>
      <c r="T63" s="167">
        <f>SUM(T51:T61)</f>
        <v>869.0200000000001</v>
      </c>
      <c r="U63" s="168">
        <f t="shared" ref="U63:AH63" si="65">SUM(U51:U61)</f>
        <v>1123.0360000000001</v>
      </c>
      <c r="V63" s="168">
        <f t="shared" si="65"/>
        <v>999.14100000000008</v>
      </c>
      <c r="W63" s="168">
        <f t="shared" si="65"/>
        <v>951.34899999999993</v>
      </c>
      <c r="X63" s="168">
        <f t="shared" si="65"/>
        <v>953.19799999999998</v>
      </c>
      <c r="Y63" s="168">
        <f t="shared" si="65"/>
        <v>1088.229</v>
      </c>
      <c r="Z63" s="168">
        <f t="shared" si="65"/>
        <v>1049.3319999999999</v>
      </c>
      <c r="AA63" s="168">
        <f t="shared" si="65"/>
        <v>946.03099999999984</v>
      </c>
      <c r="AB63" s="168">
        <f t="shared" si="65"/>
        <v>1241.6620000000003</v>
      </c>
      <c r="AC63" s="168">
        <f t="shared" si="65"/>
        <v>1360.482</v>
      </c>
      <c r="AD63" s="168">
        <f t="shared" si="65"/>
        <v>1829.6709999999998</v>
      </c>
      <c r="AE63" s="168">
        <f t="shared" si="65"/>
        <v>2311.6140000000009</v>
      </c>
      <c r="AF63" s="168">
        <f t="shared" si="65"/>
        <v>2618.6750000000002</v>
      </c>
      <c r="AG63" s="168">
        <f t="shared" si="65"/>
        <v>2469.1889999999994</v>
      </c>
      <c r="AH63" s="169">
        <f t="shared" si="65"/>
        <v>2834.6329999999994</v>
      </c>
      <c r="AI63" s="61">
        <f t="shared" si="58"/>
        <v>0.14800163130485355</v>
      </c>
      <c r="AK63" s="172">
        <f t="shared" si="53"/>
        <v>3.2789248090796583</v>
      </c>
      <c r="AL63" s="173">
        <f t="shared" si="53"/>
        <v>4.5847373556343918</v>
      </c>
      <c r="AM63" s="173">
        <f t="shared" si="61"/>
        <v>3.3527433919337475</v>
      </c>
      <c r="AN63" s="173">
        <f t="shared" si="61"/>
        <v>3.04326504759955</v>
      </c>
      <c r="AO63" s="173">
        <f t="shared" si="61"/>
        <v>3.7902325359460489</v>
      </c>
      <c r="AP63" s="173">
        <f t="shared" si="61"/>
        <v>3.8711856568603036</v>
      </c>
      <c r="AQ63" s="173">
        <f t="shared" si="61"/>
        <v>4.7640173974630216</v>
      </c>
      <c r="AR63" s="173">
        <f t="shared" si="61"/>
        <v>7.0763033884359317</v>
      </c>
      <c r="AS63" s="173">
        <f t="shared" si="61"/>
        <v>6.5615511036658516</v>
      </c>
      <c r="AT63" s="173">
        <f t="shared" si="61"/>
        <v>7.9608767905626818</v>
      </c>
      <c r="AU63" s="173">
        <f t="shared" si="61"/>
        <v>10.428387413009899</v>
      </c>
      <c r="AV63" s="173">
        <f t="shared" si="61"/>
        <v>11.80804634103982</v>
      </c>
      <c r="AW63" s="173">
        <f t="shared" si="62"/>
        <v>10.312220651416284</v>
      </c>
      <c r="AX63" s="173">
        <f t="shared" si="63"/>
        <v>12.240614512123177</v>
      </c>
      <c r="AY63" s="173">
        <f t="shared" si="59"/>
        <v>15.206116493396415</v>
      </c>
      <c r="AZ63" s="61">
        <f t="shared" si="56"/>
        <v>0.24226741054022963</v>
      </c>
      <c r="BB63" s="105"/>
      <c r="BC63" s="105"/>
    </row>
    <row r="64" spans="1:55" ht="20.100000000000001" customHeight="1" x14ac:dyDescent="0.25">
      <c r="A64" s="121" t="s">
        <v>85</v>
      </c>
      <c r="B64" s="19">
        <f>SUM(B51:B53)</f>
        <v>510.83</v>
      </c>
      <c r="C64" s="154">
        <f>SUM(C51:C53)</f>
        <v>1024.79</v>
      </c>
      <c r="D64" s="154">
        <f>SUM(D51:D53)</f>
        <v>450.64</v>
      </c>
      <c r="E64" s="154">
        <f t="shared" ref="E64:O64" si="66">SUM(E51:E53)</f>
        <v>1578.6399999999999</v>
      </c>
      <c r="F64" s="154">
        <f t="shared" si="66"/>
        <v>623.19000000000005</v>
      </c>
      <c r="G64" s="154">
        <f t="shared" si="66"/>
        <v>256.62</v>
      </c>
      <c r="H64" s="154">
        <f t="shared" si="66"/>
        <v>278.10999999999996</v>
      </c>
      <c r="I64" s="154">
        <f t="shared" si="66"/>
        <v>682.05000000000007</v>
      </c>
      <c r="J64" s="154">
        <f t="shared" si="66"/>
        <v>363.4</v>
      </c>
      <c r="K64" s="154">
        <f t="shared" si="66"/>
        <v>324.84000000000003</v>
      </c>
      <c r="L64" s="154">
        <f t="shared" si="66"/>
        <v>666.59</v>
      </c>
      <c r="M64" s="154">
        <f t="shared" si="66"/>
        <v>423.11999999999995</v>
      </c>
      <c r="N64" s="154">
        <f t="shared" si="66"/>
        <v>618.80999999999995</v>
      </c>
      <c r="O64" s="154">
        <f t="shared" si="66"/>
        <v>896.84999999999991</v>
      </c>
      <c r="P64" s="154">
        <f>IF(P53="","",SUM(P51:P53))</f>
        <v>410.33000000000015</v>
      </c>
      <c r="Q64" s="61">
        <f t="shared" si="57"/>
        <v>-0.54247644533645512</v>
      </c>
      <c r="S64" s="108" t="s">
        <v>85</v>
      </c>
      <c r="T64" s="19">
        <f>SUM(T51:T53)</f>
        <v>176.74100000000001</v>
      </c>
      <c r="U64" s="154">
        <f t="shared" ref="U64:AG64" si="67">SUM(U51:U53)</f>
        <v>391.447</v>
      </c>
      <c r="V64" s="154">
        <f t="shared" si="67"/>
        <v>211.98399999999998</v>
      </c>
      <c r="W64" s="154">
        <f t="shared" si="67"/>
        <v>232.916</v>
      </c>
      <c r="X64" s="154">
        <f t="shared" si="67"/>
        <v>266.57599999999996</v>
      </c>
      <c r="Y64" s="154">
        <f t="shared" si="67"/>
        <v>129.57999999999998</v>
      </c>
      <c r="Z64" s="154">
        <f t="shared" si="67"/>
        <v>229.95</v>
      </c>
      <c r="AA64" s="154">
        <f t="shared" si="67"/>
        <v>393.07100000000003</v>
      </c>
      <c r="AB64" s="154">
        <f t="shared" si="67"/>
        <v>307.45100000000002</v>
      </c>
      <c r="AC64" s="154">
        <f t="shared" si="67"/>
        <v>425.43199999999996</v>
      </c>
      <c r="AD64" s="154">
        <f t="shared" si="67"/>
        <v>1032.018</v>
      </c>
      <c r="AE64" s="154">
        <f t="shared" si="67"/>
        <v>380.52600000000007</v>
      </c>
      <c r="AF64" s="154">
        <f t="shared" si="67"/>
        <v>632.37499999999989</v>
      </c>
      <c r="AG64" s="154">
        <f t="shared" si="67"/>
        <v>902.29299999999967</v>
      </c>
      <c r="AH64" s="154">
        <f>IF(P64="","",SUM(AH51:AH53))</f>
        <v>637.7829999999999</v>
      </c>
      <c r="AI64" s="61">
        <f t="shared" si="58"/>
        <v>-0.29315311101826108</v>
      </c>
      <c r="AK64" s="124">
        <f t="shared" si="53"/>
        <v>3.4598790204177519</v>
      </c>
      <c r="AL64" s="156">
        <f t="shared" si="53"/>
        <v>3.819777710555333</v>
      </c>
      <c r="AM64" s="156">
        <f t="shared" si="53"/>
        <v>4.7040653293094268</v>
      </c>
      <c r="AN64" s="156">
        <f t="shared" si="53"/>
        <v>1.4754218821263874</v>
      </c>
      <c r="AO64" s="156">
        <f t="shared" si="53"/>
        <v>4.2776039410131732</v>
      </c>
      <c r="AP64" s="156">
        <f t="shared" si="53"/>
        <v>5.0494895175746235</v>
      </c>
      <c r="AQ64" s="156">
        <f t="shared" si="53"/>
        <v>8.2683110999244906</v>
      </c>
      <c r="AR64" s="156">
        <f t="shared" si="53"/>
        <v>5.7630818854922659</v>
      </c>
      <c r="AS64" s="156">
        <f t="shared" si="53"/>
        <v>8.4604017611447464</v>
      </c>
      <c r="AT64" s="156">
        <f t="shared" si="53"/>
        <v>13.096662972540326</v>
      </c>
      <c r="AU64" s="156">
        <f t="shared" si="53"/>
        <v>15.482050435800117</v>
      </c>
      <c r="AV64" s="156">
        <f t="shared" si="53"/>
        <v>8.9933352240499183</v>
      </c>
      <c r="AW64" s="156">
        <f t="shared" ref="AW64:AW66" si="68">(AF64/N64)*10</f>
        <v>10.219211066401641</v>
      </c>
      <c r="AX64" s="156">
        <f t="shared" ref="AX64:AX66" si="69">(AG64/O64)*10</f>
        <v>10.060690193454867</v>
      </c>
      <c r="AY64" s="156">
        <f>IF(AH64="","",(AH64/P64)*10)</f>
        <v>15.54317256842053</v>
      </c>
      <c r="AZ64" s="61">
        <f t="shared" si="56"/>
        <v>0.5449409801459123</v>
      </c>
    </row>
    <row r="65" spans="1:52" ht="20.100000000000001" customHeight="1" x14ac:dyDescent="0.25">
      <c r="A65" s="121" t="s">
        <v>86</v>
      </c>
      <c r="B65" s="19">
        <f>SUM(B54:B56)</f>
        <v>652.52</v>
      </c>
      <c r="C65" s="154">
        <f>SUM(C54:C56)</f>
        <v>482.78000000000003</v>
      </c>
      <c r="D65" s="154">
        <f>SUM(D54:D56)</f>
        <v>1177.5499999999997</v>
      </c>
      <c r="E65" s="154">
        <f t="shared" ref="E65:O65" si="70">SUM(E54:E56)</f>
        <v>639.50999999999988</v>
      </c>
      <c r="F65" s="154">
        <f t="shared" si="70"/>
        <v>1211.1999999999998</v>
      </c>
      <c r="G65" s="154">
        <f t="shared" si="70"/>
        <v>771.18000000000006</v>
      </c>
      <c r="H65" s="154">
        <f t="shared" si="70"/>
        <v>1169.0899999999999</v>
      </c>
      <c r="I65" s="154">
        <f t="shared" si="70"/>
        <v>131.77999999999997</v>
      </c>
      <c r="J65" s="154">
        <f t="shared" si="70"/>
        <v>690.83</v>
      </c>
      <c r="K65" s="154">
        <f t="shared" si="70"/>
        <v>894.35999999999967</v>
      </c>
      <c r="L65" s="154">
        <f t="shared" si="70"/>
        <v>193.45999999999995</v>
      </c>
      <c r="M65" s="154">
        <f t="shared" si="70"/>
        <v>586.74</v>
      </c>
      <c r="N65" s="154">
        <f t="shared" si="70"/>
        <v>720.69999999999982</v>
      </c>
      <c r="O65" s="154">
        <f t="shared" si="70"/>
        <v>450.32000000000016</v>
      </c>
      <c r="P65" s="154">
        <f>IF(P56="","",SUM(P54:P56))</f>
        <v>290.40000000000003</v>
      </c>
      <c r="Q65" s="52">
        <f t="shared" si="57"/>
        <v>-0.35512524427074099</v>
      </c>
      <c r="S65" s="109" t="s">
        <v>86</v>
      </c>
      <c r="T65" s="19">
        <f>SUM(T54:T56)</f>
        <v>172.44200000000001</v>
      </c>
      <c r="U65" s="154">
        <f t="shared" ref="U65:AG65" si="71">SUM(U54:U56)</f>
        <v>186.90999999999997</v>
      </c>
      <c r="V65" s="154">
        <f t="shared" si="71"/>
        <v>317.54300000000001</v>
      </c>
      <c r="W65" s="154">
        <f t="shared" si="71"/>
        <v>273.15200000000004</v>
      </c>
      <c r="X65" s="154">
        <f t="shared" si="71"/>
        <v>274.7589999999999</v>
      </c>
      <c r="Y65" s="154">
        <f t="shared" si="71"/>
        <v>324.92199999999997</v>
      </c>
      <c r="Z65" s="154">
        <f t="shared" si="71"/>
        <v>316.45400000000001</v>
      </c>
      <c r="AA65" s="154">
        <f t="shared" si="71"/>
        <v>218.61900000000003</v>
      </c>
      <c r="AB65" s="154">
        <f t="shared" si="71"/>
        <v>473.084</v>
      </c>
      <c r="AC65" s="154">
        <f t="shared" si="71"/>
        <v>407.07599999999996</v>
      </c>
      <c r="AD65" s="154">
        <f t="shared" si="71"/>
        <v>151.21100000000001</v>
      </c>
      <c r="AE65" s="154">
        <f t="shared" si="71"/>
        <v>1125.3350000000005</v>
      </c>
      <c r="AF65" s="154">
        <f t="shared" si="71"/>
        <v>764.87600000000009</v>
      </c>
      <c r="AG65" s="154">
        <f t="shared" si="71"/>
        <v>659.798</v>
      </c>
      <c r="AH65" s="154">
        <f>IF(AH56="","",SUM(AH54:AH56))</f>
        <v>464.0329999999999</v>
      </c>
      <c r="AI65" s="52">
        <f t="shared" si="58"/>
        <v>-0.29670444590617145</v>
      </c>
      <c r="AK65" s="125">
        <f t="shared" si="53"/>
        <v>2.6427082694783306</v>
      </c>
      <c r="AL65" s="157">
        <f t="shared" si="53"/>
        <v>3.8715356891337658</v>
      </c>
      <c r="AM65" s="157">
        <f t="shared" si="53"/>
        <v>2.6966413315782778</v>
      </c>
      <c r="AN65" s="157">
        <f t="shared" si="53"/>
        <v>4.2712701912401698</v>
      </c>
      <c r="AO65" s="157">
        <f t="shared" si="53"/>
        <v>2.2684857992073972</v>
      </c>
      <c r="AP65" s="157">
        <f t="shared" si="53"/>
        <v>4.2133094737934069</v>
      </c>
      <c r="AQ65" s="157">
        <f t="shared" si="53"/>
        <v>2.7068403630173901</v>
      </c>
      <c r="AR65" s="157">
        <f t="shared" si="53"/>
        <v>16.589694946122332</v>
      </c>
      <c r="AS65" s="157">
        <f t="shared" si="53"/>
        <v>6.8480523428339826</v>
      </c>
      <c r="AT65" s="157">
        <f t="shared" si="53"/>
        <v>4.5515899637729786</v>
      </c>
      <c r="AU65" s="157">
        <f t="shared" si="53"/>
        <v>7.8161377028843191</v>
      </c>
      <c r="AV65" s="157">
        <f t="shared" si="53"/>
        <v>19.179449159764129</v>
      </c>
      <c r="AW65" s="157">
        <f t="shared" si="68"/>
        <v>10.612959622589154</v>
      </c>
      <c r="AX65" s="157">
        <f t="shared" si="69"/>
        <v>14.651758749333801</v>
      </c>
      <c r="AY65" s="157">
        <f>IF(AH65="","",(AH65/P65)*10)</f>
        <v>15.979097796143245</v>
      </c>
      <c r="AZ65" s="52">
        <f t="shared" si="56"/>
        <v>9.0592472174700275E-2</v>
      </c>
    </row>
    <row r="66" spans="1:52" ht="20.100000000000001" customHeight="1" x14ac:dyDescent="0.25">
      <c r="A66" s="121" t="s">
        <v>87</v>
      </c>
      <c r="B66" s="19">
        <f>SUM(B57:B59)</f>
        <v>1111.72</v>
      </c>
      <c r="C66" s="154">
        <f>SUM(C57:C59)</f>
        <v>461.55</v>
      </c>
      <c r="D66" s="154">
        <f>SUM(D57:D59)</f>
        <v>1146.69</v>
      </c>
      <c r="E66" s="154">
        <f t="shared" ref="E66:O66" si="72">SUM(E57:E59)</f>
        <v>632.67000000000007</v>
      </c>
      <c r="F66" s="154">
        <f t="shared" si="72"/>
        <v>431.12000000000012</v>
      </c>
      <c r="G66" s="154">
        <f t="shared" si="72"/>
        <v>1179.42</v>
      </c>
      <c r="H66" s="154">
        <f t="shared" si="72"/>
        <v>572.79999999999995</v>
      </c>
      <c r="I66" s="154">
        <f t="shared" si="72"/>
        <v>330.81000000000006</v>
      </c>
      <c r="J66" s="154">
        <f t="shared" si="72"/>
        <v>431.05</v>
      </c>
      <c r="K66" s="154">
        <f t="shared" si="72"/>
        <v>211.81999999999996</v>
      </c>
      <c r="L66" s="154">
        <f t="shared" si="72"/>
        <v>449.86999999999995</v>
      </c>
      <c r="M66" s="154">
        <f t="shared" si="72"/>
        <v>497.9500000000001</v>
      </c>
      <c r="N66" s="154">
        <f t="shared" si="72"/>
        <v>943.92000000000007</v>
      </c>
      <c r="O66" s="154">
        <f t="shared" si="72"/>
        <v>392.37</v>
      </c>
      <c r="P66" s="154">
        <f>IF(P59="","",SUM(P57:P59))</f>
        <v>729.0499999999995</v>
      </c>
      <c r="Q66" s="52">
        <f t="shared" si="57"/>
        <v>0.85806764023752957</v>
      </c>
      <c r="S66" s="109" t="s">
        <v>87</v>
      </c>
      <c r="T66" s="19">
        <f>SUM(T57:T59)</f>
        <v>376.84800000000001</v>
      </c>
      <c r="U66" s="154">
        <f t="shared" ref="U66:AG66" si="73">SUM(U57:U59)</f>
        <v>361.52099999999996</v>
      </c>
      <c r="V66" s="154">
        <f t="shared" si="73"/>
        <v>353.411</v>
      </c>
      <c r="W66" s="154">
        <f t="shared" si="73"/>
        <v>296.82099999999997</v>
      </c>
      <c r="X66" s="154">
        <f t="shared" si="73"/>
        <v>289.45600000000002</v>
      </c>
      <c r="Y66" s="154">
        <f t="shared" si="73"/>
        <v>340.12899999999996</v>
      </c>
      <c r="Z66" s="154">
        <f t="shared" si="73"/>
        <v>363.57</v>
      </c>
      <c r="AA66" s="154">
        <f t="shared" si="73"/>
        <v>267.97200000000004</v>
      </c>
      <c r="AB66" s="154">
        <f t="shared" si="73"/>
        <v>304.03699999999998</v>
      </c>
      <c r="AC66" s="154">
        <f t="shared" si="73"/>
        <v>218.93900000000002</v>
      </c>
      <c r="AD66" s="154">
        <f t="shared" si="73"/>
        <v>237.03700000000001</v>
      </c>
      <c r="AE66" s="154">
        <f t="shared" si="73"/>
        <v>470.44100000000003</v>
      </c>
      <c r="AF66" s="154">
        <f t="shared" si="73"/>
        <v>626.85100000000011</v>
      </c>
      <c r="AG66" s="154">
        <f t="shared" si="73"/>
        <v>549.6110000000001</v>
      </c>
      <c r="AH66" s="154">
        <f>IF(AH59="","",SUM(AH57:AH59))</f>
        <v>563.27299999999991</v>
      </c>
      <c r="AI66" s="52">
        <f t="shared" si="58"/>
        <v>2.4857581089169984E-2</v>
      </c>
      <c r="AK66" s="125">
        <f t="shared" si="53"/>
        <v>3.3897744036268125</v>
      </c>
      <c r="AL66" s="157">
        <f t="shared" si="53"/>
        <v>7.8327591810204735</v>
      </c>
      <c r="AM66" s="157">
        <f t="shared" si="53"/>
        <v>3.0820099590996692</v>
      </c>
      <c r="AN66" s="157">
        <f t="shared" si="53"/>
        <v>4.691561161426967</v>
      </c>
      <c r="AO66" s="157">
        <f t="shared" si="53"/>
        <v>6.7140471330488012</v>
      </c>
      <c r="AP66" s="157">
        <f t="shared" si="53"/>
        <v>2.883866646317681</v>
      </c>
      <c r="AQ66" s="157">
        <f t="shared" si="53"/>
        <v>6.3472416201117321</v>
      </c>
      <c r="AR66" s="157">
        <f t="shared" si="53"/>
        <v>8.1004806384329378</v>
      </c>
      <c r="AS66" s="157">
        <f t="shared" si="53"/>
        <v>7.0534044774388116</v>
      </c>
      <c r="AT66" s="157">
        <f t="shared" si="53"/>
        <v>10.33608724388632</v>
      </c>
      <c r="AU66" s="157">
        <f t="shared" si="53"/>
        <v>5.2690110476359839</v>
      </c>
      <c r="AV66" s="157">
        <f t="shared" si="53"/>
        <v>9.4475549753991359</v>
      </c>
      <c r="AW66" s="157">
        <f t="shared" si="68"/>
        <v>6.6409335536909921</v>
      </c>
      <c r="AX66" s="157">
        <f t="shared" si="69"/>
        <v>14.007467441445575</v>
      </c>
      <c r="AY66" s="157">
        <f>IF(AH66="","",(AH66/P66)*10)</f>
        <v>7.7261230368287537</v>
      </c>
      <c r="AZ66" s="52">
        <f t="shared" si="56"/>
        <v>-0.44842827091151782</v>
      </c>
    </row>
    <row r="67" spans="1:52" ht="20.100000000000001" customHeight="1" thickBot="1" x14ac:dyDescent="0.3">
      <c r="A67" s="122" t="s">
        <v>88</v>
      </c>
      <c r="B67" s="21">
        <f>SUM(B60:B62)</f>
        <v>468.49</v>
      </c>
      <c r="C67" s="155">
        <f>SUM(C60:C62)</f>
        <v>604.85</v>
      </c>
      <c r="D67" s="155">
        <f>IF(D62="","",SUM(D60:D62))</f>
        <v>318.30999999999995</v>
      </c>
      <c r="E67" s="155">
        <f t="shared" ref="E67:P67" si="74">IF(E62="","",SUM(E60:E62))</f>
        <v>385.83</v>
      </c>
      <c r="F67" s="155">
        <f t="shared" si="74"/>
        <v>322.33000000000004</v>
      </c>
      <c r="G67" s="155">
        <f t="shared" si="74"/>
        <v>812.32999999999993</v>
      </c>
      <c r="H67" s="155">
        <f t="shared" si="74"/>
        <v>269.86</v>
      </c>
      <c r="I67" s="155">
        <f t="shared" si="74"/>
        <v>299.23</v>
      </c>
      <c r="J67" s="155">
        <f t="shared" si="74"/>
        <v>522.41</v>
      </c>
      <c r="K67" s="155">
        <f t="shared" si="74"/>
        <v>441.44000000000005</v>
      </c>
      <c r="L67" s="155">
        <f t="shared" si="74"/>
        <v>589.30999999999995</v>
      </c>
      <c r="M67" s="155">
        <f t="shared" si="74"/>
        <v>520.89999999999975</v>
      </c>
      <c r="N67" s="155">
        <f t="shared" si="74"/>
        <v>277.97000000000008</v>
      </c>
      <c r="O67" s="155">
        <f t="shared" si="74"/>
        <v>583.4699999999998</v>
      </c>
      <c r="P67" s="155" t="str">
        <f t="shared" si="74"/>
        <v/>
      </c>
      <c r="Q67" s="55" t="str">
        <f t="shared" si="57"/>
        <v/>
      </c>
      <c r="S67" s="110" t="s">
        <v>88</v>
      </c>
      <c r="T67" s="21">
        <f>SUM(T60:T62)</f>
        <v>173.405</v>
      </c>
      <c r="U67" s="155">
        <f t="shared" ref="U67:AG67" si="75">SUM(U60:U62)</f>
        <v>230.471</v>
      </c>
      <c r="V67" s="155">
        <f t="shared" si="75"/>
        <v>139.79900000000001</v>
      </c>
      <c r="W67" s="155">
        <f t="shared" si="75"/>
        <v>227.17700000000002</v>
      </c>
      <c r="X67" s="155">
        <f t="shared" si="75"/>
        <v>179.22899999999998</v>
      </c>
      <c r="Y67" s="155">
        <f t="shared" si="75"/>
        <v>388.57100000000008</v>
      </c>
      <c r="Z67" s="155">
        <f t="shared" si="75"/>
        <v>211.57600000000002</v>
      </c>
      <c r="AA67" s="155">
        <f t="shared" si="75"/>
        <v>147.53800000000001</v>
      </c>
      <c r="AB67" s="155">
        <f t="shared" si="75"/>
        <v>238.09199999999998</v>
      </c>
      <c r="AC67" s="155">
        <f t="shared" si="75"/>
        <v>412.428</v>
      </c>
      <c r="AD67" s="155">
        <f t="shared" si="75"/>
        <v>487.82399999999996</v>
      </c>
      <c r="AE67" s="155">
        <f t="shared" si="75"/>
        <v>426.8599999999999</v>
      </c>
      <c r="AF67" s="155">
        <f t="shared" si="75"/>
        <v>741.05799999999999</v>
      </c>
      <c r="AG67" s="155">
        <f t="shared" si="75"/>
        <v>584.07000000000005</v>
      </c>
      <c r="AH67" s="155" t="str">
        <f>IF(AH62="","",SUM(AH60:AH62))</f>
        <v/>
      </c>
      <c r="AI67" s="55" t="str">
        <f t="shared" si="58"/>
        <v/>
      </c>
      <c r="AK67" s="126">
        <f t="shared" ref="AK67:AL67" si="76">(T67/B67)*10</f>
        <v>3.7013596875066703</v>
      </c>
      <c r="AL67" s="158">
        <f t="shared" si="76"/>
        <v>3.8103827395221956</v>
      </c>
      <c r="AM67" s="158">
        <f t="shared" ref="AM67:AV67" si="77">IF(V62="","",(V67/D67)*10)</f>
        <v>4.3919135434010883</v>
      </c>
      <c r="AN67" s="158">
        <f t="shared" si="77"/>
        <v>5.8880076717725425</v>
      </c>
      <c r="AO67" s="158">
        <f t="shared" si="77"/>
        <v>5.5604194459094707</v>
      </c>
      <c r="AP67" s="158">
        <f t="shared" si="77"/>
        <v>4.7834131449041664</v>
      </c>
      <c r="AQ67" s="158">
        <f t="shared" si="77"/>
        <v>7.840213444008004</v>
      </c>
      <c r="AR67" s="158">
        <f t="shared" si="77"/>
        <v>4.9305885105103098</v>
      </c>
      <c r="AS67" s="158">
        <f t="shared" si="77"/>
        <v>4.5575697249286957</v>
      </c>
      <c r="AT67" s="158">
        <f t="shared" si="77"/>
        <v>9.3427872417542588</v>
      </c>
      <c r="AU67" s="158">
        <f t="shared" si="77"/>
        <v>8.2778843053740818</v>
      </c>
      <c r="AV67" s="158">
        <f t="shared" si="77"/>
        <v>8.1946630831253628</v>
      </c>
      <c r="AW67" s="158">
        <f t="shared" ref="AW67" si="78">IF(AF62="","",(AF67/N67)*10)</f>
        <v>26.659639529445617</v>
      </c>
      <c r="AX67" s="158">
        <f t="shared" ref="AX67" si="79">IF(AG62="","",(AG67/O67)*10)</f>
        <v>10.010283305054248</v>
      </c>
      <c r="AY67" s="158" t="str">
        <f>IF(AH62="","",(AH67/P67)*10)</f>
        <v/>
      </c>
      <c r="AZ67" s="55" t="str">
        <f t="shared" si="56"/>
        <v/>
      </c>
    </row>
    <row r="69" spans="1:52" x14ac:dyDescent="0.25">
      <c r="T69" s="119"/>
      <c r="U69" s="119"/>
      <c r="V69" s="119"/>
      <c r="W69" s="119"/>
      <c r="X69" s="119"/>
      <c r="Y69" s="119"/>
      <c r="Z69" s="119"/>
      <c r="AA69" s="119"/>
      <c r="AB69" s="119"/>
      <c r="AC69" s="119"/>
      <c r="AD69" s="119"/>
      <c r="AE69" s="119"/>
      <c r="AF69" s="119"/>
      <c r="AG69" s="119"/>
      <c r="AH69" s="119"/>
    </row>
    <row r="70" spans="1:52" x14ac:dyDescent="0.25">
      <c r="B70" s="119"/>
      <c r="C70" s="119"/>
      <c r="D70" s="119"/>
      <c r="E70" s="119"/>
      <c r="F70" s="119"/>
      <c r="G70" s="119"/>
      <c r="H70" s="119"/>
      <c r="I70" s="119"/>
      <c r="J70" s="119"/>
      <c r="K70" s="119"/>
      <c r="L70" s="119"/>
      <c r="M70" s="119"/>
      <c r="N70" s="119"/>
      <c r="O70" s="119"/>
      <c r="P70" s="119"/>
    </row>
  </sheetData>
  <mergeCells count="24">
    <mergeCell ref="AK4:AY4"/>
    <mergeCell ref="AZ4:AZ5"/>
    <mergeCell ref="A26:A27"/>
    <mergeCell ref="B26:P26"/>
    <mergeCell ref="Q26:Q27"/>
    <mergeCell ref="S26:S27"/>
    <mergeCell ref="T26:AH26"/>
    <mergeCell ref="AI26:AI27"/>
    <mergeCell ref="AK26:AY26"/>
    <mergeCell ref="AZ26:AZ27"/>
    <mergeCell ref="A4:A5"/>
    <mergeCell ref="B4:P4"/>
    <mergeCell ref="Q4:Q5"/>
    <mergeCell ref="S4:S5"/>
    <mergeCell ref="T4:AH4"/>
    <mergeCell ref="AI4:AI5"/>
    <mergeCell ref="AK48:AY48"/>
    <mergeCell ref="AZ48:AZ49"/>
    <mergeCell ref="A48:A49"/>
    <mergeCell ref="B48:P48"/>
    <mergeCell ref="Q48:Q49"/>
    <mergeCell ref="S48:S49"/>
    <mergeCell ref="T48:AH48"/>
    <mergeCell ref="AI48:AI49"/>
  </mergeCells>
  <pageMargins left="0.70866141732283472" right="0.70866141732283472" top="0.74803149606299213" bottom="0.74803149606299213" header="0.31496062992125984" footer="0.31496062992125984"/>
  <pageSetup paperSize="9" scale="40" fitToHeight="2" orientation="landscape" horizontalDpi="4294967292" r:id="rId1"/>
  <ignoredErrors>
    <ignoredError sqref="B20:P23 T20:AH23 B42:O45 T42:AH45 B64:P67 T64:AH67" formulaRange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9" id="{CF2B8EF2-9863-49E3-917C-B5CAE0AC0AF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Q7:Q23</xm:sqref>
        </x14:conditionalFormatting>
        <x14:conditionalFormatting xmlns:xm="http://schemas.microsoft.com/office/excel/2006/main">
          <x14:cfRule type="iconSet" priority="6" id="{2434B8D6-95A5-471F-9C22-53A19C9C88B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Q29:Q45</xm:sqref>
        </x14:conditionalFormatting>
        <x14:conditionalFormatting xmlns:xm="http://schemas.microsoft.com/office/excel/2006/main">
          <x14:cfRule type="iconSet" priority="3" id="{EBF4CA4E-C5E9-4652-B793-A9159220053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Q51:Q67</xm:sqref>
        </x14:conditionalFormatting>
        <x14:conditionalFormatting xmlns:xm="http://schemas.microsoft.com/office/excel/2006/main">
          <x14:cfRule type="iconSet" priority="7" id="{A5FD263C-7C4B-49D3-AC70-D04C7921619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AI7:AI23</xm:sqref>
        </x14:conditionalFormatting>
        <x14:conditionalFormatting xmlns:xm="http://schemas.microsoft.com/office/excel/2006/main">
          <x14:cfRule type="iconSet" priority="4" id="{84B2513C-5FB8-43B4-BCA7-3DC7338452E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AI29:AI45</xm:sqref>
        </x14:conditionalFormatting>
        <x14:conditionalFormatting xmlns:xm="http://schemas.microsoft.com/office/excel/2006/main">
          <x14:cfRule type="iconSet" priority="1" id="{F9E85491-3EC6-479C-AC2E-0CD4CE244C2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AI51:AI67</xm:sqref>
        </x14:conditionalFormatting>
        <x14:conditionalFormatting xmlns:xm="http://schemas.microsoft.com/office/excel/2006/main">
          <x14:cfRule type="iconSet" priority="8" id="{81F2D448-9C25-4A8C-9395-1346B184A94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AZ7:AZ23</xm:sqref>
        </x14:conditionalFormatting>
        <x14:conditionalFormatting xmlns:xm="http://schemas.microsoft.com/office/excel/2006/main">
          <x14:cfRule type="iconSet" priority="5" id="{212AFA8A-2AD8-4DFF-881C-BB8E9603934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AZ29:AZ45</xm:sqref>
        </x14:conditionalFormatting>
        <x14:conditionalFormatting xmlns:xm="http://schemas.microsoft.com/office/excel/2006/main">
          <x14:cfRule type="iconSet" priority="2" id="{DE5079AD-033E-4766-A1CE-9F341332493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AZ51:AZ67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olha5">
    <pageSetUpPr fitToPage="1"/>
  </sheetPr>
  <dimension ref="A1:T69"/>
  <sheetViews>
    <sheetView showGridLines="0" zoomScale="112" zoomScaleNormal="112" workbookViewId="0">
      <selection activeCell="A10" sqref="A10:XFD10"/>
    </sheetView>
  </sheetViews>
  <sheetFormatPr defaultRowHeight="15" x14ac:dyDescent="0.25"/>
  <cols>
    <col min="1" max="1" width="3.140625" customWidth="1"/>
    <col min="2" max="2" width="28.7109375" customWidth="1"/>
    <col min="3" max="3" width="9.85546875" bestFit="1" customWidth="1"/>
    <col min="4" max="4" width="9.85546875" customWidth="1"/>
    <col min="5" max="6" width="9.140625" customWidth="1"/>
    <col min="7" max="7" width="10.85546875" customWidth="1"/>
    <col min="8" max="8" width="1.85546875" customWidth="1"/>
    <col min="10" max="10" width="9.85546875" customWidth="1"/>
    <col min="11" max="12" width="9.140625" customWidth="1"/>
    <col min="13" max="13" width="10.85546875" customWidth="1"/>
    <col min="14" max="14" width="1.85546875" customWidth="1"/>
    <col min="16" max="16" width="9.140625" style="34"/>
    <col min="17" max="17" width="10.85546875" customWidth="1"/>
  </cols>
  <sheetData>
    <row r="1" spans="1:20" ht="15.75" x14ac:dyDescent="0.25">
      <c r="A1" s="4" t="s">
        <v>24</v>
      </c>
    </row>
    <row r="3" spans="1:20" ht="8.25" customHeight="1" thickBot="1" x14ac:dyDescent="0.3">
      <c r="Q3" s="10"/>
    </row>
    <row r="4" spans="1:20" x14ac:dyDescent="0.25">
      <c r="A4" s="347" t="s">
        <v>3</v>
      </c>
      <c r="B4" s="321"/>
      <c r="C4" s="367" t="s">
        <v>1</v>
      </c>
      <c r="D4" s="360"/>
      <c r="E4" s="359" t="s">
        <v>104</v>
      </c>
      <c r="F4" s="359"/>
      <c r="G4" s="130" t="s">
        <v>0</v>
      </c>
      <c r="I4" s="361">
        <v>1000</v>
      </c>
      <c r="J4" s="359"/>
      <c r="K4" s="370" t="s">
        <v>104</v>
      </c>
      <c r="L4" s="371"/>
      <c r="M4" s="130" t="s">
        <v>0</v>
      </c>
      <c r="O4" s="358" t="s">
        <v>22</v>
      </c>
      <c r="P4" s="359"/>
      <c r="Q4" s="130" t="s">
        <v>0</v>
      </c>
    </row>
    <row r="5" spans="1:20" x14ac:dyDescent="0.25">
      <c r="A5" s="366"/>
      <c r="B5" s="322"/>
      <c r="C5" s="368" t="s">
        <v>155</v>
      </c>
      <c r="D5" s="357"/>
      <c r="E5" s="362" t="str">
        <f>C5</f>
        <v>jan-nov</v>
      </c>
      <c r="F5" s="362"/>
      <c r="G5" s="131" t="s">
        <v>147</v>
      </c>
      <c r="I5" s="356" t="str">
        <f>C5</f>
        <v>jan-nov</v>
      </c>
      <c r="J5" s="362"/>
      <c r="K5" s="363" t="str">
        <f>C5</f>
        <v>jan-nov</v>
      </c>
      <c r="L5" s="364"/>
      <c r="M5" s="131" t="str">
        <f>G5</f>
        <v>2024 /2023</v>
      </c>
      <c r="O5" s="356" t="str">
        <f>C5</f>
        <v>jan-nov</v>
      </c>
      <c r="P5" s="357"/>
      <c r="Q5" s="131" t="str">
        <f>G5</f>
        <v>2024 /2023</v>
      </c>
    </row>
    <row r="6" spans="1:20" ht="19.5" customHeight="1" x14ac:dyDescent="0.25">
      <c r="A6" s="366"/>
      <c r="B6" s="322"/>
      <c r="C6" s="139">
        <v>2023</v>
      </c>
      <c r="D6" s="137">
        <v>2024</v>
      </c>
      <c r="E6" s="68">
        <f>C6</f>
        <v>2023</v>
      </c>
      <c r="F6" s="137">
        <f>D6</f>
        <v>2024</v>
      </c>
      <c r="G6" s="131" t="s">
        <v>1</v>
      </c>
      <c r="I6" s="16">
        <f>C6</f>
        <v>2023</v>
      </c>
      <c r="J6" s="138">
        <f>D6</f>
        <v>2024</v>
      </c>
      <c r="K6" s="136">
        <f>E6</f>
        <v>2023</v>
      </c>
      <c r="L6" s="137">
        <f>D6</f>
        <v>2024</v>
      </c>
      <c r="M6" s="260">
        <v>1000</v>
      </c>
      <c r="O6" s="16">
        <f>C6</f>
        <v>2023</v>
      </c>
      <c r="P6" s="138">
        <f>D6</f>
        <v>2024</v>
      </c>
      <c r="Q6" s="131"/>
    </row>
    <row r="7" spans="1:20" ht="19.5" customHeight="1" x14ac:dyDescent="0.25">
      <c r="A7" s="23" t="s">
        <v>115</v>
      </c>
      <c r="B7" s="15"/>
      <c r="C7" s="78">
        <f>C8+C9</f>
        <v>1364508.320000001</v>
      </c>
      <c r="D7" s="210">
        <f>D8+D9</f>
        <v>1491605.130000005</v>
      </c>
      <c r="E7" s="216">
        <f t="shared" ref="E7" si="0">C7/$C$20</f>
        <v>0.45668875899989353</v>
      </c>
      <c r="F7" s="217">
        <f t="shared" ref="F7" si="1">D7/$D$20</f>
        <v>0.45356789905581407</v>
      </c>
      <c r="G7" s="53">
        <f>(D7-C7)/C7</f>
        <v>9.3144767340080356E-2</v>
      </c>
      <c r="I7" s="224">
        <f>I8+I9</f>
        <v>408691.57299999974</v>
      </c>
      <c r="J7" s="225">
        <f>J8+J9</f>
        <v>434517.07400000072</v>
      </c>
      <c r="K7" s="229">
        <f t="shared" ref="K7" si="2">I7/$I$20</f>
        <v>0.47419548095963776</v>
      </c>
      <c r="L7" s="230">
        <f t="shared" ref="L7" si="3">J7/$J$20</f>
        <v>0.48332232540007486</v>
      </c>
      <c r="M7" s="53">
        <f>(J7-I7)/I7</f>
        <v>6.3190686341851723E-2</v>
      </c>
      <c r="O7" s="63">
        <f t="shared" ref="O7" si="4">(I7/C7)*10</f>
        <v>2.995156328544772</v>
      </c>
      <c r="P7" s="237">
        <f t="shared" ref="P7" si="5">(J7/D7)*10</f>
        <v>2.9130837998659826</v>
      </c>
      <c r="Q7" s="53">
        <f>(P7-O7)/O7</f>
        <v>-2.7401751253052335E-2</v>
      </c>
    </row>
    <row r="8" spans="1:20" ht="20.100000000000001" customHeight="1" x14ac:dyDescent="0.25">
      <c r="A8" s="8" t="s">
        <v>4</v>
      </c>
      <c r="C8" s="19">
        <v>663961.69000000122</v>
      </c>
      <c r="D8" s="140">
        <v>759320.20000000333</v>
      </c>
      <c r="E8" s="214">
        <f t="shared" ref="E8:E19" si="6">C8/$C$20</f>
        <v>0.22222205301728931</v>
      </c>
      <c r="F8" s="215">
        <f t="shared" ref="F8:F19" si="7">D8/$D$20</f>
        <v>0.23089439751701638</v>
      </c>
      <c r="G8" s="52">
        <f>(D8-C8)/C8</f>
        <v>0.14362050015265479</v>
      </c>
      <c r="I8" s="19">
        <v>229618.95099999988</v>
      </c>
      <c r="J8" s="140">
        <v>248134.46500000049</v>
      </c>
      <c r="K8" s="227">
        <f t="shared" ref="K8:K19" si="8">I8/$I$20</f>
        <v>0.26642161497881561</v>
      </c>
      <c r="L8" s="228">
        <f t="shared" ref="L8:L19" si="9">J8/$J$20</f>
        <v>0.27600509579907445</v>
      </c>
      <c r="M8" s="52">
        <f>(J8-I8)/I8</f>
        <v>8.0635826961863513E-2</v>
      </c>
      <c r="O8" s="27">
        <f t="shared" ref="O8:O20" si="10">(I8/C8)*10</f>
        <v>3.4583162621927697</v>
      </c>
      <c r="P8" s="143">
        <f t="shared" ref="P8:P20" si="11">(J8/D8)*10</f>
        <v>3.2678501770399286</v>
      </c>
      <c r="Q8" s="52">
        <f>(P8-O8)/O8</f>
        <v>-5.5074802508685156E-2</v>
      </c>
      <c r="R8" s="119"/>
      <c r="S8" s="296"/>
      <c r="T8" s="2"/>
    </row>
    <row r="9" spans="1:20" ht="20.100000000000001" customHeight="1" x14ac:dyDescent="0.25">
      <c r="A9" s="8" t="s">
        <v>5</v>
      </c>
      <c r="C9" s="19">
        <v>700546.62999999977</v>
      </c>
      <c r="D9" s="140">
        <v>732284.93000000156</v>
      </c>
      <c r="E9" s="214">
        <f t="shared" si="6"/>
        <v>0.23446670598260425</v>
      </c>
      <c r="F9" s="215">
        <f t="shared" si="7"/>
        <v>0.22267350153879764</v>
      </c>
      <c r="G9" s="52">
        <f>(D9-C9)/C9</f>
        <v>4.5305049857997035E-2</v>
      </c>
      <c r="I9" s="19">
        <v>179072.62199999986</v>
      </c>
      <c r="J9" s="140">
        <v>186382.6090000002</v>
      </c>
      <c r="K9" s="227">
        <f t="shared" si="8"/>
        <v>0.20777386598082215</v>
      </c>
      <c r="L9" s="228">
        <f t="shared" si="9"/>
        <v>0.20731722960100038</v>
      </c>
      <c r="M9" s="52">
        <f>(J9-I9)/I9</f>
        <v>4.0821354589873314E-2</v>
      </c>
      <c r="O9" s="27">
        <f t="shared" si="10"/>
        <v>2.5561841900517019</v>
      </c>
      <c r="P9" s="143">
        <f t="shared" si="11"/>
        <v>2.5452197821413556</v>
      </c>
      <c r="Q9" s="52">
        <f t="shared" ref="Q9:Q20" si="12">(P9-O9)/O9</f>
        <v>-4.2893653567760287E-3</v>
      </c>
      <c r="R9" s="119"/>
      <c r="S9" s="119"/>
      <c r="T9" s="2"/>
    </row>
    <row r="10" spans="1:20" ht="20.100000000000001" customHeight="1" x14ac:dyDescent="0.25">
      <c r="A10" s="23" t="s">
        <v>38</v>
      </c>
      <c r="B10" s="15"/>
      <c r="C10" s="78">
        <f>C11+C12</f>
        <v>1037991.4499999995</v>
      </c>
      <c r="D10" s="210">
        <f>D11+D12</f>
        <v>1215142.5199999984</v>
      </c>
      <c r="E10" s="216">
        <f t="shared" si="6"/>
        <v>0.34740647616791331</v>
      </c>
      <c r="F10" s="217">
        <f t="shared" si="7"/>
        <v>0.36950103533753931</v>
      </c>
      <c r="G10" s="53">
        <f>(D10-C10)/C10</f>
        <v>0.17066717649745475</v>
      </c>
      <c r="I10" s="224">
        <f>I11+I12</f>
        <v>137857.77500000011</v>
      </c>
      <c r="J10" s="225">
        <f>J11+J12</f>
        <v>150195.94100000025</v>
      </c>
      <c r="K10" s="229">
        <f t="shared" si="8"/>
        <v>0.15995322203560733</v>
      </c>
      <c r="L10" s="230">
        <f t="shared" si="9"/>
        <v>0.16706605059614399</v>
      </c>
      <c r="M10" s="53">
        <f>(J10-I10)/I10</f>
        <v>8.9499239342867187E-2</v>
      </c>
      <c r="O10" s="63">
        <f t="shared" si="10"/>
        <v>1.328120525462904</v>
      </c>
      <c r="P10" s="237">
        <f t="shared" si="11"/>
        <v>1.2360355968779733</v>
      </c>
      <c r="Q10" s="53">
        <f t="shared" si="12"/>
        <v>-6.9334768057165166E-2</v>
      </c>
      <c r="T10" s="2"/>
    </row>
    <row r="11" spans="1:20" ht="20.100000000000001" customHeight="1" x14ac:dyDescent="0.25">
      <c r="A11" s="8"/>
      <c r="B11" t="s">
        <v>6</v>
      </c>
      <c r="C11" s="19">
        <v>1008908.6899999995</v>
      </c>
      <c r="D11" s="140">
        <v>1188887.2799999984</v>
      </c>
      <c r="E11" s="214">
        <f t="shared" si="6"/>
        <v>0.33767273590556612</v>
      </c>
      <c r="F11" s="215">
        <f t="shared" si="7"/>
        <v>0.36151733120130713</v>
      </c>
      <c r="G11" s="52">
        <f t="shared" ref="G11:G19" si="13">(D11-C11)/C11</f>
        <v>0.17838937436449182</v>
      </c>
      <c r="I11" s="19">
        <v>131559.46500000011</v>
      </c>
      <c r="J11" s="140">
        <v>144093.55300000025</v>
      </c>
      <c r="K11" s="227">
        <f t="shared" si="8"/>
        <v>0.15264543705301142</v>
      </c>
      <c r="L11" s="228">
        <f t="shared" si="9"/>
        <v>0.16027823825196552</v>
      </c>
      <c r="M11" s="52">
        <f t="shared" ref="M11:M19" si="14">(J11-I11)/I11</f>
        <v>9.5273175518007194E-2</v>
      </c>
      <c r="O11" s="27">
        <f t="shared" si="10"/>
        <v>1.3039779149885229</v>
      </c>
      <c r="P11" s="143">
        <f t="shared" si="11"/>
        <v>1.212003487832761</v>
      </c>
      <c r="Q11" s="52">
        <f t="shared" si="12"/>
        <v>-7.0533730746943968E-2</v>
      </c>
    </row>
    <row r="12" spans="1:20" ht="20.100000000000001" customHeight="1" x14ac:dyDescent="0.25">
      <c r="A12" s="8"/>
      <c r="B12" t="s">
        <v>39</v>
      </c>
      <c r="C12" s="19">
        <v>29082.759999999991</v>
      </c>
      <c r="D12" s="140">
        <v>26255.240000000023</v>
      </c>
      <c r="E12" s="218">
        <f t="shared" si="6"/>
        <v>9.7337402623471955E-3</v>
      </c>
      <c r="F12" s="219">
        <f t="shared" si="7"/>
        <v>7.983704136232183E-3</v>
      </c>
      <c r="G12" s="52">
        <f t="shared" si="13"/>
        <v>-9.722323465860766E-2</v>
      </c>
      <c r="I12" s="19">
        <v>6298.31</v>
      </c>
      <c r="J12" s="140">
        <v>6102.3880000000036</v>
      </c>
      <c r="K12" s="231">
        <f t="shared" si="8"/>
        <v>7.3077849825959051E-3</v>
      </c>
      <c r="L12" s="232">
        <f t="shared" si="9"/>
        <v>6.7878123441784677E-3</v>
      </c>
      <c r="M12" s="52">
        <f t="shared" si="14"/>
        <v>-3.110707475497345E-2</v>
      </c>
      <c r="O12" s="27">
        <f t="shared" si="10"/>
        <v>2.1656507154066542</v>
      </c>
      <c r="P12" s="143">
        <f t="shared" si="11"/>
        <v>2.3242552724713232</v>
      </c>
      <c r="Q12" s="52">
        <f t="shared" si="12"/>
        <v>7.3236443871738166E-2</v>
      </c>
    </row>
    <row r="13" spans="1:20" ht="20.100000000000001" customHeight="1" x14ac:dyDescent="0.25">
      <c r="A13" s="23" t="s">
        <v>129</v>
      </c>
      <c r="B13" s="15"/>
      <c r="C13" s="78">
        <f>SUM(C14:C16)</f>
        <v>544963.58000000007</v>
      </c>
      <c r="D13" s="210">
        <f>SUM(D14:D16)</f>
        <v>530526.31999999983</v>
      </c>
      <c r="E13" s="216">
        <f t="shared" si="6"/>
        <v>0.18239444743754957</v>
      </c>
      <c r="F13" s="217">
        <f t="shared" si="7"/>
        <v>0.16132266074749396</v>
      </c>
      <c r="G13" s="53">
        <f t="shared" si="13"/>
        <v>-2.6492155677633064E-2</v>
      </c>
      <c r="I13" s="224">
        <f>SUM(I14:I16)</f>
        <v>299185.34299999982</v>
      </c>
      <c r="J13" s="225">
        <f>SUM(J14:J16)</f>
        <v>296167.35000000015</v>
      </c>
      <c r="K13" s="229">
        <f t="shared" si="8"/>
        <v>0.34713790788135285</v>
      </c>
      <c r="L13" s="230">
        <f t="shared" si="9"/>
        <v>0.32943306690309182</v>
      </c>
      <c r="M13" s="53">
        <f t="shared" si="14"/>
        <v>-1.0087369152972408E-2</v>
      </c>
      <c r="O13" s="63">
        <f t="shared" si="10"/>
        <v>5.4900061945423904</v>
      </c>
      <c r="P13" s="237">
        <f t="shared" si="11"/>
        <v>5.5825194497419144</v>
      </c>
      <c r="Q13" s="53">
        <f t="shared" si="12"/>
        <v>1.6851211441526487E-2</v>
      </c>
    </row>
    <row r="14" spans="1:20" ht="20.100000000000001" customHeight="1" x14ac:dyDescent="0.25">
      <c r="A14" s="8"/>
      <c r="B14" s="3" t="s">
        <v>7</v>
      </c>
      <c r="C14" s="31">
        <v>510545.08000000007</v>
      </c>
      <c r="D14" s="141">
        <v>495219.62999999989</v>
      </c>
      <c r="E14" s="214">
        <f t="shared" si="6"/>
        <v>0.17087488260877826</v>
      </c>
      <c r="F14" s="215">
        <f t="shared" si="7"/>
        <v>0.15058658798679297</v>
      </c>
      <c r="G14" s="52">
        <f t="shared" si="13"/>
        <v>-3.001781938629236E-2</v>
      </c>
      <c r="I14" s="31">
        <v>280378.67099999986</v>
      </c>
      <c r="J14" s="141">
        <v>278097.61800000013</v>
      </c>
      <c r="K14" s="227">
        <f t="shared" si="8"/>
        <v>0.32531695667155108</v>
      </c>
      <c r="L14" s="228">
        <f t="shared" si="9"/>
        <v>0.3093337303932539</v>
      </c>
      <c r="M14" s="52">
        <f t="shared" si="14"/>
        <v>-8.1356152800928453E-3</v>
      </c>
      <c r="O14" s="27">
        <f t="shared" si="10"/>
        <v>5.491751502139631</v>
      </c>
      <c r="P14" s="143">
        <f t="shared" si="11"/>
        <v>5.6156420536076119</v>
      </c>
      <c r="Q14" s="52">
        <f t="shared" si="12"/>
        <v>2.2559387732622668E-2</v>
      </c>
      <c r="S14" s="119"/>
    </row>
    <row r="15" spans="1:20" ht="20.100000000000001" customHeight="1" x14ac:dyDescent="0.25">
      <c r="A15" s="8"/>
      <c r="B15" s="3" t="s">
        <v>8</v>
      </c>
      <c r="C15" s="31">
        <v>21627.48</v>
      </c>
      <c r="D15" s="141">
        <v>22229.42999999996</v>
      </c>
      <c r="E15" s="214">
        <f t="shared" si="6"/>
        <v>7.2385245708835328E-3</v>
      </c>
      <c r="F15" s="215">
        <f t="shared" si="7"/>
        <v>6.7595341820178862E-3</v>
      </c>
      <c r="G15" s="52">
        <f t="shared" si="13"/>
        <v>2.7832646244498237E-2</v>
      </c>
      <c r="I15" s="31">
        <v>15399.333000000001</v>
      </c>
      <c r="J15" s="141">
        <v>14390.351999999995</v>
      </c>
      <c r="K15" s="227">
        <f t="shared" si="8"/>
        <v>1.7867493730761672E-2</v>
      </c>
      <c r="L15" s="228">
        <f t="shared" si="9"/>
        <v>1.6006686061698014E-2</v>
      </c>
      <c r="M15" s="52">
        <f t="shared" si="14"/>
        <v>-6.5521084582040354E-2</v>
      </c>
      <c r="O15" s="27">
        <f t="shared" si="10"/>
        <v>7.1202622774359288</v>
      </c>
      <c r="P15" s="143">
        <f t="shared" si="11"/>
        <v>6.4735587012352633</v>
      </c>
      <c r="Q15" s="52">
        <f t="shared" si="12"/>
        <v>-9.0825808236034422E-2</v>
      </c>
    </row>
    <row r="16" spans="1:20" ht="20.100000000000001" customHeight="1" x14ac:dyDescent="0.25">
      <c r="A16" s="32"/>
      <c r="B16" s="33" t="s">
        <v>9</v>
      </c>
      <c r="C16" s="211">
        <v>12791.020000000022</v>
      </c>
      <c r="D16" s="212">
        <v>13077.260000000018</v>
      </c>
      <c r="E16" s="218">
        <f t="shared" si="6"/>
        <v>4.2810402578877822E-3</v>
      </c>
      <c r="F16" s="219">
        <f t="shared" si="7"/>
        <v>3.9765385786831023E-3</v>
      </c>
      <c r="G16" s="52">
        <f t="shared" si="13"/>
        <v>2.2378199705730711E-2</v>
      </c>
      <c r="I16" s="211">
        <v>3407.3390000000013</v>
      </c>
      <c r="J16" s="212">
        <v>3679.3799999999992</v>
      </c>
      <c r="K16" s="231">
        <f t="shared" si="8"/>
        <v>3.9534574790401483E-3</v>
      </c>
      <c r="L16" s="232">
        <f t="shared" si="9"/>
        <v>4.0926504481398679E-3</v>
      </c>
      <c r="M16" s="52">
        <f t="shared" si="14"/>
        <v>7.9839722434426927E-2</v>
      </c>
      <c r="O16" s="27">
        <f t="shared" si="10"/>
        <v>2.6638524527363696</v>
      </c>
      <c r="P16" s="143">
        <f t="shared" si="11"/>
        <v>2.8135710385814723</v>
      </c>
      <c r="Q16" s="52">
        <f t="shared" si="12"/>
        <v>5.6203783243065263E-2</v>
      </c>
    </row>
    <row r="17" spans="1:17" ht="20.100000000000001" customHeight="1" x14ac:dyDescent="0.25">
      <c r="A17" s="8" t="s">
        <v>130</v>
      </c>
      <c r="B17" s="3"/>
      <c r="C17" s="19">
        <v>2632.3200000000011</v>
      </c>
      <c r="D17" s="140">
        <v>2643.489999999998</v>
      </c>
      <c r="E17" s="214">
        <f t="shared" si="6"/>
        <v>8.8101401542982122E-4</v>
      </c>
      <c r="F17" s="215">
        <f t="shared" si="7"/>
        <v>8.0383352226406522E-4</v>
      </c>
      <c r="G17" s="54">
        <f t="shared" si="13"/>
        <v>4.2434050571347271E-3</v>
      </c>
      <c r="I17" s="31">
        <v>1731.9949999999994</v>
      </c>
      <c r="J17" s="141">
        <v>1682.1860000000008</v>
      </c>
      <c r="K17" s="227">
        <f t="shared" si="8"/>
        <v>2.0095941690598256E-3</v>
      </c>
      <c r="L17" s="228">
        <f t="shared" si="9"/>
        <v>1.8711302683480956E-3</v>
      </c>
      <c r="M17" s="54">
        <f t="shared" si="14"/>
        <v>-2.8758166160986965E-2</v>
      </c>
      <c r="O17" s="238">
        <f t="shared" si="10"/>
        <v>6.5797281485533619</v>
      </c>
      <c r="P17" s="239">
        <f t="shared" si="11"/>
        <v>6.36350430680654</v>
      </c>
      <c r="Q17" s="54">
        <f t="shared" si="12"/>
        <v>-3.2862123915311223E-2</v>
      </c>
    </row>
    <row r="18" spans="1:17" ht="20.100000000000001" customHeight="1" x14ac:dyDescent="0.25">
      <c r="A18" s="8" t="s">
        <v>10</v>
      </c>
      <c r="C18" s="19">
        <v>15744.629999999997</v>
      </c>
      <c r="D18" s="140">
        <v>16775.920000000031</v>
      </c>
      <c r="E18" s="214">
        <f t="shared" si="6"/>
        <v>5.2695871694006871E-3</v>
      </c>
      <c r="F18" s="215">
        <f t="shared" si="7"/>
        <v>5.101228626860784E-3</v>
      </c>
      <c r="G18" s="52">
        <f t="shared" si="13"/>
        <v>6.5501062902083684E-2</v>
      </c>
      <c r="I18" s="19">
        <v>9122.0860000000011</v>
      </c>
      <c r="J18" s="140">
        <v>9941.8310000000056</v>
      </c>
      <c r="K18" s="227">
        <f t="shared" si="8"/>
        <v>1.0584147665127368E-2</v>
      </c>
      <c r="L18" s="228">
        <f t="shared" si="9"/>
        <v>1.1058504176649562E-2</v>
      </c>
      <c r="M18" s="52">
        <f t="shared" si="14"/>
        <v>8.9863765809706717E-2</v>
      </c>
      <c r="O18" s="27">
        <f t="shared" si="10"/>
        <v>5.7937760366550393</v>
      </c>
      <c r="P18" s="143">
        <f t="shared" si="11"/>
        <v>5.9262508404904093</v>
      </c>
      <c r="Q18" s="52">
        <f t="shared" si="12"/>
        <v>2.2865019806988022E-2</v>
      </c>
    </row>
    <row r="19" spans="1:17" ht="20.100000000000001" customHeight="1" thickBot="1" x14ac:dyDescent="0.3">
      <c r="A19" s="8" t="s">
        <v>11</v>
      </c>
      <c r="B19" s="10"/>
      <c r="C19" s="21">
        <v>21989.58000000002</v>
      </c>
      <c r="D19" s="142">
        <v>31910.450000000008</v>
      </c>
      <c r="E19" s="220">
        <f t="shared" si="6"/>
        <v>7.3597162098131292E-3</v>
      </c>
      <c r="F19" s="221">
        <f t="shared" si="7"/>
        <v>9.703342710027792E-3</v>
      </c>
      <c r="G19" s="55">
        <f t="shared" si="13"/>
        <v>0.45116232324582728</v>
      </c>
      <c r="I19" s="21">
        <v>5274.2980000000007</v>
      </c>
      <c r="J19" s="142">
        <v>6516.9360000000033</v>
      </c>
      <c r="K19" s="233">
        <f t="shared" si="8"/>
        <v>6.1196472892149833E-3</v>
      </c>
      <c r="L19" s="234">
        <f t="shared" si="9"/>
        <v>7.2489226556916812E-3</v>
      </c>
      <c r="M19" s="55">
        <f t="shared" si="14"/>
        <v>0.23560253895399966</v>
      </c>
      <c r="O19" s="240">
        <f t="shared" si="10"/>
        <v>2.398544219580363</v>
      </c>
      <c r="P19" s="241">
        <f t="shared" si="11"/>
        <v>2.042257630337398</v>
      </c>
      <c r="Q19" s="55">
        <f t="shared" si="12"/>
        <v>-0.14854284792185279</v>
      </c>
    </row>
    <row r="20" spans="1:17" ht="26.25" customHeight="1" thickBot="1" x14ac:dyDescent="0.3">
      <c r="A20" s="12" t="s">
        <v>12</v>
      </c>
      <c r="B20" s="48"/>
      <c r="C20" s="213">
        <f>C8+C9+C10+C13+C17+C18+C19</f>
        <v>2987829.8800000004</v>
      </c>
      <c r="D20" s="145">
        <f>D8+D9+D10+D13+D17+D18+D19</f>
        <v>3288603.8300000033</v>
      </c>
      <c r="E20" s="222">
        <f>E8+E9+E10+E13+E17+E18+E19</f>
        <v>1.0000000000000002</v>
      </c>
      <c r="F20" s="223">
        <f>F8+F9+F10+F13+F17+F18+F19</f>
        <v>1</v>
      </c>
      <c r="G20" s="55">
        <f>(D20-C20)/C20</f>
        <v>0.10066635721576053</v>
      </c>
      <c r="H20" s="1"/>
      <c r="I20" s="213">
        <f>I8+I9+I10+I13+I17+I18+I19</f>
        <v>861863.0699999996</v>
      </c>
      <c r="J20" s="226">
        <f>J8+J9+J10+J13+J17+J18+J19</f>
        <v>899021.31800000113</v>
      </c>
      <c r="K20" s="235">
        <f>K8+K9+K10+K13+K17+K18+K19</f>
        <v>1</v>
      </c>
      <c r="L20" s="236">
        <f>L8+L9+L10+L13+L17+L18+L19</f>
        <v>0.99999999999999989</v>
      </c>
      <c r="M20" s="55">
        <f>(J20-I20)/I20</f>
        <v>4.3113864943768329E-2</v>
      </c>
      <c r="N20" s="1"/>
      <c r="O20" s="24">
        <f t="shared" si="10"/>
        <v>2.8845787900079491</v>
      </c>
      <c r="P20" s="242">
        <f t="shared" si="11"/>
        <v>2.7337477071538903</v>
      </c>
      <c r="Q20" s="55">
        <f t="shared" si="12"/>
        <v>-5.2288772064930572E-2</v>
      </c>
    </row>
    <row r="21" spans="1:17" x14ac:dyDescent="0.25">
      <c r="D21" s="119"/>
      <c r="E21" s="119"/>
      <c r="F21" s="119"/>
      <c r="G21" s="119"/>
      <c r="H21" s="119"/>
      <c r="I21" s="119"/>
      <c r="J21" s="119"/>
    </row>
    <row r="22" spans="1:17" x14ac:dyDescent="0.25">
      <c r="A22" s="1"/>
    </row>
    <row r="23" spans="1:17" ht="8.25" customHeight="1" thickBot="1" x14ac:dyDescent="0.3"/>
    <row r="24" spans="1:17" ht="15" customHeight="1" x14ac:dyDescent="0.25">
      <c r="A24" s="347" t="s">
        <v>2</v>
      </c>
      <c r="B24" s="321"/>
      <c r="C24" s="367" t="s">
        <v>1</v>
      </c>
      <c r="D24" s="360"/>
      <c r="E24" s="359" t="s">
        <v>105</v>
      </c>
      <c r="F24" s="359"/>
      <c r="G24" s="130" t="s">
        <v>0</v>
      </c>
      <c r="I24" s="361">
        <v>1000</v>
      </c>
      <c r="J24" s="365"/>
      <c r="K24" s="367" t="s">
        <v>105</v>
      </c>
      <c r="L24" s="360"/>
      <c r="M24" s="130" t="s">
        <v>0</v>
      </c>
      <c r="O24" s="358" t="s">
        <v>22</v>
      </c>
      <c r="P24" s="360"/>
      <c r="Q24" s="130" t="s">
        <v>0</v>
      </c>
    </row>
    <row r="25" spans="1:17" ht="15" customHeight="1" x14ac:dyDescent="0.25">
      <c r="A25" s="366"/>
      <c r="B25" s="322"/>
      <c r="C25" s="368" t="str">
        <f>C5</f>
        <v>jan-nov</v>
      </c>
      <c r="D25" s="357"/>
      <c r="E25" s="362" t="str">
        <f>C5</f>
        <v>jan-nov</v>
      </c>
      <c r="F25" s="362"/>
      <c r="G25" s="131" t="str">
        <f>G5</f>
        <v>2024 /2023</v>
      </c>
      <c r="I25" s="356" t="str">
        <f>C5</f>
        <v>jan-nov</v>
      </c>
      <c r="J25" s="357"/>
      <c r="K25" s="368" t="str">
        <f>C5</f>
        <v>jan-nov</v>
      </c>
      <c r="L25" s="357"/>
      <c r="M25" s="131" t="str">
        <f>G5</f>
        <v>2024 /2023</v>
      </c>
      <c r="O25" s="356" t="str">
        <f>C5</f>
        <v>jan-nov</v>
      </c>
      <c r="P25" s="357"/>
      <c r="Q25" s="131" t="str">
        <f>G5</f>
        <v>2024 /2023</v>
      </c>
    </row>
    <row r="26" spans="1:17" ht="19.5" customHeight="1" x14ac:dyDescent="0.25">
      <c r="A26" s="366"/>
      <c r="B26" s="322"/>
      <c r="C26" s="139">
        <f>C6</f>
        <v>2023</v>
      </c>
      <c r="D26" s="137">
        <f>D6</f>
        <v>2024</v>
      </c>
      <c r="E26" s="68">
        <f>C6</f>
        <v>2023</v>
      </c>
      <c r="F26" s="137">
        <f>D6</f>
        <v>2024</v>
      </c>
      <c r="G26" s="131" t="s">
        <v>1</v>
      </c>
      <c r="I26" s="16">
        <f>C6</f>
        <v>2023</v>
      </c>
      <c r="J26" s="138">
        <f>D6</f>
        <v>2024</v>
      </c>
      <c r="K26" s="136">
        <f>C6</f>
        <v>2023</v>
      </c>
      <c r="L26" s="137">
        <f>D6</f>
        <v>2024</v>
      </c>
      <c r="M26" s="260">
        <v>1000</v>
      </c>
      <c r="O26" s="16">
        <f>C6</f>
        <v>2023</v>
      </c>
      <c r="P26" s="138">
        <f>D6</f>
        <v>2024</v>
      </c>
      <c r="Q26" s="131"/>
    </row>
    <row r="27" spans="1:17" ht="19.5" customHeight="1" x14ac:dyDescent="0.25">
      <c r="A27" s="23" t="s">
        <v>115</v>
      </c>
      <c r="B27" s="15"/>
      <c r="C27" s="78">
        <f>C28+C29</f>
        <v>553520.39999999944</v>
      </c>
      <c r="D27" s="210">
        <f>D28+D29</f>
        <v>547706.77</v>
      </c>
      <c r="E27" s="216">
        <f>C27/$C$40</f>
        <v>0.41893575213304773</v>
      </c>
      <c r="F27" s="217">
        <f>D27/$D$40</f>
        <v>0.3675260801388866</v>
      </c>
      <c r="G27" s="53">
        <f>(D27-C27)/C27</f>
        <v>-1.0503009464510122E-2</v>
      </c>
      <c r="I27" s="78">
        <f>I28+I29</f>
        <v>142997.62400000007</v>
      </c>
      <c r="J27" s="210">
        <f>J28+J29</f>
        <v>139142.05599999987</v>
      </c>
      <c r="K27" s="216">
        <f>I27/$I$40</f>
        <v>0.37871884447454157</v>
      </c>
      <c r="L27" s="217">
        <f>J27/$J$40</f>
        <v>0.35943996185869792</v>
      </c>
      <c r="M27" s="53">
        <f>(J27-I27)/I27</f>
        <v>-2.6962461977691331E-2</v>
      </c>
      <c r="O27" s="63">
        <f t="shared" ref="O27" si="15">(I27/C27)*10</f>
        <v>2.5834210265782476</v>
      </c>
      <c r="P27" s="237">
        <f t="shared" ref="P27" si="16">(J27/D27)*10</f>
        <v>2.540447984603146</v>
      </c>
      <c r="Q27" s="53">
        <f>(P27-O27)/O27</f>
        <v>-1.6634161266396257E-2</v>
      </c>
    </row>
    <row r="28" spans="1:17" ht="20.100000000000001" customHeight="1" x14ac:dyDescent="0.25">
      <c r="A28" s="8" t="s">
        <v>4</v>
      </c>
      <c r="C28" s="19">
        <v>276735.46999999968</v>
      </c>
      <c r="D28" s="140">
        <v>271695.64999999991</v>
      </c>
      <c r="E28" s="214">
        <f>C28/$C$40</f>
        <v>0.20944915899457808</v>
      </c>
      <c r="F28" s="215">
        <f>D28/$D$40</f>
        <v>0.18231514143103772</v>
      </c>
      <c r="G28" s="52">
        <f>(D28-C28)/C28</f>
        <v>-1.8211687862057509E-2</v>
      </c>
      <c r="I28" s="19">
        <v>77337.500000000087</v>
      </c>
      <c r="J28" s="140">
        <v>73897.527999999977</v>
      </c>
      <c r="K28" s="214">
        <f>I28/$I$40</f>
        <v>0.20482276428977503</v>
      </c>
      <c r="L28" s="215">
        <f>J28/$J$40</f>
        <v>0.19089645078819362</v>
      </c>
      <c r="M28" s="52">
        <f>(J28-I28)/I28</f>
        <v>-4.448000000000138E-2</v>
      </c>
      <c r="O28" s="27">
        <f t="shared" ref="O28:O40" si="17">(I28/C28)*10</f>
        <v>2.7946363362817266</v>
      </c>
      <c r="P28" s="143">
        <f t="shared" ref="P28:P40" si="18">(J28/D28)*10</f>
        <v>2.7198642304357836</v>
      </c>
      <c r="Q28" s="52">
        <f>(P28-O28)/O28</f>
        <v>-2.6755576342869538E-2</v>
      </c>
    </row>
    <row r="29" spans="1:17" ht="20.100000000000001" customHeight="1" x14ac:dyDescent="0.25">
      <c r="A29" s="8" t="s">
        <v>5</v>
      </c>
      <c r="C29" s="19">
        <v>276784.92999999982</v>
      </c>
      <c r="D29" s="140">
        <v>276011.12000000005</v>
      </c>
      <c r="E29" s="214">
        <f>C29/$C$40</f>
        <v>0.20948659313846971</v>
      </c>
      <c r="F29" s="215">
        <f>D29/$D$40</f>
        <v>0.18521093870784885</v>
      </c>
      <c r="G29" s="52">
        <f t="shared" ref="G29:G40" si="19">(D29-C29)/C29</f>
        <v>-2.7957085669359431E-3</v>
      </c>
      <c r="I29" s="19">
        <v>65660.123999999982</v>
      </c>
      <c r="J29" s="140">
        <v>65244.527999999897</v>
      </c>
      <c r="K29" s="214">
        <f t="shared" ref="K29:K39" si="20">I29/$I$40</f>
        <v>0.17389608018476654</v>
      </c>
      <c r="L29" s="215">
        <f t="shared" ref="L29:L39" si="21">J29/$J$40</f>
        <v>0.16854351107050433</v>
      </c>
      <c r="M29" s="52">
        <f t="shared" ref="M29:M40" si="22">(J29-I29)/I29</f>
        <v>-6.3295037335001861E-3</v>
      </c>
      <c r="O29" s="27">
        <f t="shared" si="17"/>
        <v>2.3722434599311466</v>
      </c>
      <c r="P29" s="143">
        <f t="shared" si="18"/>
        <v>2.3638369352655024</v>
      </c>
      <c r="Q29" s="52">
        <f t="shared" ref="Q29:Q38" si="23">(P29-O29)/O29</f>
        <v>-3.5437023255143352E-3</v>
      </c>
    </row>
    <row r="30" spans="1:17" ht="20.100000000000001" customHeight="1" x14ac:dyDescent="0.25">
      <c r="A30" s="23" t="s">
        <v>38</v>
      </c>
      <c r="B30" s="15"/>
      <c r="C30" s="78">
        <f>C31+C32</f>
        <v>355398.18999999983</v>
      </c>
      <c r="D30" s="210">
        <f>D31+D32</f>
        <v>521121.85999999975</v>
      </c>
      <c r="E30" s="216">
        <f>C30/$C$40</f>
        <v>0.26898558397192568</v>
      </c>
      <c r="F30" s="217">
        <f>D30/$D$40</f>
        <v>0.34968688533918535</v>
      </c>
      <c r="G30" s="53">
        <f>(D30-C30)/C30</f>
        <v>0.46630420374397519</v>
      </c>
      <c r="I30" s="78">
        <f>I31+I32</f>
        <v>49586.033000000003</v>
      </c>
      <c r="J30" s="210">
        <f>J31+J32</f>
        <v>59843.758000000031</v>
      </c>
      <c r="K30" s="216">
        <f t="shared" si="20"/>
        <v>0.13132501502148369</v>
      </c>
      <c r="L30" s="217">
        <f t="shared" si="21"/>
        <v>0.15459192361654611</v>
      </c>
      <c r="M30" s="53">
        <f t="shared" si="22"/>
        <v>0.20686722408304023</v>
      </c>
      <c r="O30" s="63">
        <f t="shared" si="17"/>
        <v>1.3952246914932243</v>
      </c>
      <c r="P30" s="237">
        <f t="shared" si="18"/>
        <v>1.1483639930207508</v>
      </c>
      <c r="Q30" s="53">
        <f t="shared" si="23"/>
        <v>-0.17693257579055133</v>
      </c>
    </row>
    <row r="31" spans="1:17" ht="20.100000000000001" customHeight="1" x14ac:dyDescent="0.25">
      <c r="A31" s="8"/>
      <c r="B31" t="s">
        <v>6</v>
      </c>
      <c r="C31" s="31">
        <v>343422.89999999985</v>
      </c>
      <c r="D31" s="141">
        <v>508295.74999999977</v>
      </c>
      <c r="E31" s="214">
        <f t="shared" ref="E31:E38" si="24">C31/$C$40</f>
        <v>0.25992200271428573</v>
      </c>
      <c r="F31" s="215">
        <f t="shared" ref="F31:F38" si="25">D31/$D$40</f>
        <v>0.34108021806769961</v>
      </c>
      <c r="G31" s="52">
        <f>(D31-C31)/C31</f>
        <v>0.48008694236755906</v>
      </c>
      <c r="I31" s="31">
        <v>47101.918000000005</v>
      </c>
      <c r="J31" s="141">
        <v>57159.352000000028</v>
      </c>
      <c r="K31" s="214">
        <f>I31/$I$40</f>
        <v>0.12474601646174627</v>
      </c>
      <c r="L31" s="215">
        <f>J31/$J$40</f>
        <v>0.14765740778437197</v>
      </c>
      <c r="M31" s="52">
        <f>(J31-I31)/I31</f>
        <v>0.21352493543893525</v>
      </c>
      <c r="O31" s="27">
        <f t="shared" si="17"/>
        <v>1.3715427247280256</v>
      </c>
      <c r="P31" s="143">
        <f t="shared" si="18"/>
        <v>1.1245294102891881</v>
      </c>
      <c r="Q31" s="52">
        <f t="shared" si="23"/>
        <v>-0.18009888426029153</v>
      </c>
    </row>
    <row r="32" spans="1:17" ht="20.100000000000001" customHeight="1" x14ac:dyDescent="0.25">
      <c r="A32" s="8"/>
      <c r="B32" t="s">
        <v>39</v>
      </c>
      <c r="C32" s="31">
        <v>11975.289999999997</v>
      </c>
      <c r="D32" s="141">
        <v>12826.109999999997</v>
      </c>
      <c r="E32" s="218">
        <f t="shared" si="24"/>
        <v>9.0635812576399521E-3</v>
      </c>
      <c r="F32" s="219">
        <f t="shared" si="25"/>
        <v>8.6066672714857507E-3</v>
      </c>
      <c r="G32" s="52">
        <f>(D32-C32)/C32</f>
        <v>7.1047966270545423E-2</v>
      </c>
      <c r="I32" s="31">
        <v>2484.1149999999989</v>
      </c>
      <c r="J32" s="141">
        <v>2684.4059999999999</v>
      </c>
      <c r="K32" s="218">
        <f>I32/$I$40</f>
        <v>6.5789985597374326E-3</v>
      </c>
      <c r="L32" s="219">
        <f>J32/$J$40</f>
        <v>6.93451583217414E-3</v>
      </c>
      <c r="M32" s="52">
        <f>(J32-I32)/I32</f>
        <v>8.062871485418395E-2</v>
      </c>
      <c r="O32" s="27">
        <f t="shared" si="17"/>
        <v>2.0743673013346644</v>
      </c>
      <c r="P32" s="143">
        <f t="shared" si="18"/>
        <v>2.0929229516977483</v>
      </c>
      <c r="Q32" s="52">
        <f t="shared" si="23"/>
        <v>8.9452096314597117E-3</v>
      </c>
    </row>
    <row r="33" spans="1:17" ht="20.100000000000001" customHeight="1" x14ac:dyDescent="0.25">
      <c r="A33" s="23" t="s">
        <v>129</v>
      </c>
      <c r="B33" s="15"/>
      <c r="C33" s="78">
        <f>SUM(C34:C36)</f>
        <v>395919.43</v>
      </c>
      <c r="D33" s="210">
        <f>SUM(D34:D36)</f>
        <v>394901.32999999978</v>
      </c>
      <c r="E33" s="216">
        <f t="shared" si="24"/>
        <v>0.29965436538768531</v>
      </c>
      <c r="F33" s="217">
        <f t="shared" si="25"/>
        <v>0.26498949037371372</v>
      </c>
      <c r="G33" s="53">
        <f t="shared" si="19"/>
        <v>-2.5714827888093533E-3</v>
      </c>
      <c r="I33" s="78">
        <f>SUM(I34:I36)</f>
        <v>179645.16399999999</v>
      </c>
      <c r="J33" s="210">
        <f>SUM(J34:J36)</f>
        <v>181614.01600000003</v>
      </c>
      <c r="K33" s="216">
        <f t="shared" si="20"/>
        <v>0.47577719840659366</v>
      </c>
      <c r="L33" s="217">
        <f t="shared" si="21"/>
        <v>0.46915603276729667</v>
      </c>
      <c r="M33" s="53">
        <f t="shared" si="22"/>
        <v>1.0959671589044517E-2</v>
      </c>
      <c r="O33" s="63">
        <f t="shared" si="17"/>
        <v>4.5374172214786226</v>
      </c>
      <c r="P33" s="237">
        <f t="shared" si="18"/>
        <v>4.5989720014364126</v>
      </c>
      <c r="Q33" s="53">
        <f t="shared" si="23"/>
        <v>1.3566039214205426E-2</v>
      </c>
    </row>
    <row r="34" spans="1:17" ht="20.100000000000001" customHeight="1" x14ac:dyDescent="0.25">
      <c r="A34" s="8"/>
      <c r="B34" s="3" t="s">
        <v>7</v>
      </c>
      <c r="C34" s="31">
        <v>372090.05</v>
      </c>
      <c r="D34" s="141">
        <v>371644.56999999977</v>
      </c>
      <c r="E34" s="214">
        <f t="shared" si="24"/>
        <v>0.28161893393264908</v>
      </c>
      <c r="F34" s="215">
        <f t="shared" si="25"/>
        <v>0.24938357438415809</v>
      </c>
      <c r="G34" s="52">
        <f t="shared" si="19"/>
        <v>-1.1972370666730116E-3</v>
      </c>
      <c r="I34" s="31">
        <v>171099.23799999998</v>
      </c>
      <c r="J34" s="141">
        <v>173248.26800000001</v>
      </c>
      <c r="K34" s="214">
        <f t="shared" si="20"/>
        <v>0.45314393269803238</v>
      </c>
      <c r="L34" s="215">
        <f t="shared" si="21"/>
        <v>0.44754513935028778</v>
      </c>
      <c r="M34" s="52">
        <f t="shared" si="22"/>
        <v>1.2560137760520174E-2</v>
      </c>
      <c r="O34" s="27">
        <f t="shared" si="17"/>
        <v>4.5983287647707858</v>
      </c>
      <c r="P34" s="143">
        <f t="shared" si="18"/>
        <v>4.6616655262849696</v>
      </c>
      <c r="Q34" s="52">
        <f t="shared" si="23"/>
        <v>1.3773865409412703E-2</v>
      </c>
    </row>
    <row r="35" spans="1:17" ht="20.100000000000001" customHeight="1" x14ac:dyDescent="0.25">
      <c r="A35" s="8"/>
      <c r="B35" s="3" t="s">
        <v>8</v>
      </c>
      <c r="C35" s="31">
        <v>12830.490000000011</v>
      </c>
      <c r="D35" s="141">
        <v>12289.010000000004</v>
      </c>
      <c r="E35" s="214">
        <f t="shared" si="24"/>
        <v>9.7108453064883565E-3</v>
      </c>
      <c r="F35" s="215">
        <f t="shared" si="25"/>
        <v>8.2462586213560597E-3</v>
      </c>
      <c r="G35" s="52">
        <f t="shared" si="19"/>
        <v>-4.2202597094889313E-2</v>
      </c>
      <c r="I35" s="31">
        <v>6418.4179999999978</v>
      </c>
      <c r="J35" s="141">
        <v>6129.713999999999</v>
      </c>
      <c r="K35" s="214">
        <f t="shared" si="20"/>
        <v>1.6998714945883269E-2</v>
      </c>
      <c r="L35" s="215">
        <f t="shared" si="21"/>
        <v>1.58346385679735E-2</v>
      </c>
      <c r="M35" s="52">
        <f t="shared" si="22"/>
        <v>-4.4980554398295486E-2</v>
      </c>
      <c r="O35" s="27">
        <f t="shared" si="17"/>
        <v>5.0024730154499109</v>
      </c>
      <c r="P35" s="143">
        <f t="shared" si="18"/>
        <v>4.9879640426690166</v>
      </c>
      <c r="Q35" s="52">
        <f t="shared" si="23"/>
        <v>-2.9003600291463726E-3</v>
      </c>
    </row>
    <row r="36" spans="1:17" ht="20.100000000000001" customHeight="1" x14ac:dyDescent="0.25">
      <c r="A36" s="32"/>
      <c r="B36" s="33" t="s">
        <v>9</v>
      </c>
      <c r="C36" s="211">
        <v>10998.890000000016</v>
      </c>
      <c r="D36" s="212">
        <v>10967.75000000002</v>
      </c>
      <c r="E36" s="218">
        <f t="shared" si="24"/>
        <v>8.3245861485478564E-3</v>
      </c>
      <c r="F36" s="219">
        <f t="shared" si="25"/>
        <v>7.3596573681995589E-3</v>
      </c>
      <c r="G36" s="52">
        <f t="shared" si="19"/>
        <v>-2.8311947842005634E-3</v>
      </c>
      <c r="I36" s="211">
        <v>2127.5079999999994</v>
      </c>
      <c r="J36" s="212">
        <v>2236.0340000000028</v>
      </c>
      <c r="K36" s="218">
        <f t="shared" si="20"/>
        <v>5.6345507626780035E-3</v>
      </c>
      <c r="L36" s="219">
        <f t="shared" si="21"/>
        <v>5.7762548490353886E-3</v>
      </c>
      <c r="M36" s="52">
        <f t="shared" si="22"/>
        <v>5.1010854013241555E-2</v>
      </c>
      <c r="O36" s="27">
        <f t="shared" si="17"/>
        <v>1.9342933696036566</v>
      </c>
      <c r="P36" s="143">
        <f t="shared" si="18"/>
        <v>2.0387353832828055</v>
      </c>
      <c r="Q36" s="52">
        <f t="shared" si="23"/>
        <v>5.3994918930291E-2</v>
      </c>
    </row>
    <row r="37" spans="1:17" ht="20.100000000000001" customHeight="1" x14ac:dyDescent="0.25">
      <c r="A37" s="8" t="s">
        <v>130</v>
      </c>
      <c r="B37" s="3"/>
      <c r="C37" s="19">
        <v>1503.4900000000002</v>
      </c>
      <c r="D37" s="140">
        <v>1748.71</v>
      </c>
      <c r="E37" s="214">
        <f t="shared" si="24"/>
        <v>1.1379268297510203E-3</v>
      </c>
      <c r="F37" s="215">
        <f t="shared" si="25"/>
        <v>1.1734317828491921E-3</v>
      </c>
      <c r="G37" s="54">
        <f>(D37-C37)/C37</f>
        <v>0.16310051945806076</v>
      </c>
      <c r="I37" s="19">
        <v>362.738</v>
      </c>
      <c r="J37" s="140">
        <v>418.80999999999989</v>
      </c>
      <c r="K37" s="214">
        <f>I37/$I$40</f>
        <v>9.6068530626079631E-4</v>
      </c>
      <c r="L37" s="215">
        <f>J37/$J$40</f>
        <v>1.0818946819791235E-3</v>
      </c>
      <c r="M37" s="54">
        <f>(J37-I37)/I37</f>
        <v>0.15457988961729924</v>
      </c>
      <c r="O37" s="238">
        <f t="shared" si="17"/>
        <v>2.4126399244424634</v>
      </c>
      <c r="P37" s="239">
        <f t="shared" si="18"/>
        <v>2.3949654316610522</v>
      </c>
      <c r="Q37" s="54">
        <f t="shared" si="23"/>
        <v>-7.3257897303078056E-3</v>
      </c>
    </row>
    <row r="38" spans="1:17" ht="20.100000000000001" customHeight="1" x14ac:dyDescent="0.25">
      <c r="A38" s="8" t="s">
        <v>10</v>
      </c>
      <c r="C38" s="19">
        <v>5134.0500000000075</v>
      </c>
      <c r="D38" s="140">
        <v>5734.2400000000052</v>
      </c>
      <c r="E38" s="214">
        <f t="shared" si="24"/>
        <v>3.8857413353485782E-3</v>
      </c>
      <c r="F38" s="215">
        <f t="shared" si="25"/>
        <v>3.8478303815299036E-3</v>
      </c>
      <c r="G38" s="52">
        <f t="shared" si="19"/>
        <v>0.11690380888382405</v>
      </c>
      <c r="I38" s="19">
        <v>2427.420999999998</v>
      </c>
      <c r="J38" s="140">
        <v>2454.5990000000006</v>
      </c>
      <c r="K38" s="214">
        <f t="shared" si="20"/>
        <v>6.4288486092135E-3</v>
      </c>
      <c r="L38" s="215">
        <f t="shared" si="21"/>
        <v>6.3408648420316509E-3</v>
      </c>
      <c r="M38" s="52">
        <f t="shared" si="22"/>
        <v>1.1196244903542745E-2</v>
      </c>
      <c r="O38" s="27">
        <f t="shared" si="17"/>
        <v>4.7280821184055366</v>
      </c>
      <c r="P38" s="143">
        <f t="shared" si="18"/>
        <v>4.2806003934261536</v>
      </c>
      <c r="Q38" s="52">
        <f t="shared" si="23"/>
        <v>-9.4643391077625441E-2</v>
      </c>
    </row>
    <row r="39" spans="1:17" ht="20.100000000000001" customHeight="1" thickBot="1" x14ac:dyDescent="0.3">
      <c r="A39" s="8" t="s">
        <v>11</v>
      </c>
      <c r="B39" s="10"/>
      <c r="C39" s="21">
        <v>9778.1100000000042</v>
      </c>
      <c r="D39" s="142">
        <v>19039.89</v>
      </c>
      <c r="E39" s="220">
        <f>C39/$C$40</f>
        <v>7.4006303422415529E-3</v>
      </c>
      <c r="F39" s="221">
        <f>D39/$D$40</f>
        <v>1.2776281983835229E-2</v>
      </c>
      <c r="G39" s="55">
        <f t="shared" si="19"/>
        <v>0.94719531688639125</v>
      </c>
      <c r="I39" s="21">
        <v>2563.5619999999985</v>
      </c>
      <c r="J39" s="142">
        <v>3634.6809999999996</v>
      </c>
      <c r="K39" s="220">
        <f t="shared" si="20"/>
        <v>6.7894081819068804E-3</v>
      </c>
      <c r="L39" s="221">
        <f t="shared" si="21"/>
        <v>9.3893222334484917E-3</v>
      </c>
      <c r="M39" s="55">
        <f t="shared" si="22"/>
        <v>0.41782449576019681</v>
      </c>
      <c r="O39" s="240">
        <f t="shared" si="17"/>
        <v>2.6217356932986</v>
      </c>
      <c r="P39" s="241">
        <f t="shared" si="18"/>
        <v>1.9089821422287629</v>
      </c>
      <c r="Q39" s="55">
        <f>(P39-O39)/O39</f>
        <v>-0.27186323659234657</v>
      </c>
    </row>
    <row r="40" spans="1:17" ht="26.25" customHeight="1" thickBot="1" x14ac:dyDescent="0.3">
      <c r="A40" s="12" t="s">
        <v>12</v>
      </c>
      <c r="B40" s="48"/>
      <c r="C40" s="213">
        <f>C28+C29+C30+C33+C37+C38+C39</f>
        <v>1321253.6699999995</v>
      </c>
      <c r="D40" s="226">
        <f>D28+D29+D30+D33+D37+D38+D39</f>
        <v>1490252.7999999996</v>
      </c>
      <c r="E40" s="222">
        <f>C40/$C$40</f>
        <v>1</v>
      </c>
      <c r="F40" s="223">
        <f>D40/$D$40</f>
        <v>1</v>
      </c>
      <c r="G40" s="55">
        <f t="shared" si="19"/>
        <v>0.12790816316143153</v>
      </c>
      <c r="H40" s="1"/>
      <c r="I40" s="213">
        <f>I28+I29+I30+I33+I37+I38+I39</f>
        <v>377582.54200000002</v>
      </c>
      <c r="J40" s="226">
        <f>J28+J29+J30+J33+J37+J38+J39</f>
        <v>387107.91999999993</v>
      </c>
      <c r="K40" s="222">
        <f>K28+K29+K30+K33+K37+K38+K39</f>
        <v>1.0000000000000002</v>
      </c>
      <c r="L40" s="223">
        <f>L28+L29+L30+L33+L37+L38+L39</f>
        <v>1.0000000000000002</v>
      </c>
      <c r="M40" s="55">
        <f t="shared" si="22"/>
        <v>2.5227273352060618E-2</v>
      </c>
      <c r="N40" s="1"/>
      <c r="O40" s="24">
        <f t="shared" si="17"/>
        <v>2.8577596458066994</v>
      </c>
      <c r="P40" s="242">
        <f t="shared" si="18"/>
        <v>2.5975990113892089</v>
      </c>
      <c r="Q40" s="55">
        <f>(P40-O40)/O40</f>
        <v>-9.1036569432714251E-2</v>
      </c>
    </row>
    <row r="42" spans="1:17" x14ac:dyDescent="0.25">
      <c r="A42" s="1"/>
    </row>
    <row r="43" spans="1:17" ht="8.25" customHeight="1" thickBot="1" x14ac:dyDescent="0.3"/>
    <row r="44" spans="1:17" ht="15" customHeight="1" x14ac:dyDescent="0.25">
      <c r="A44" s="347" t="s">
        <v>15</v>
      </c>
      <c r="B44" s="321"/>
      <c r="C44" s="367" t="s">
        <v>1</v>
      </c>
      <c r="D44" s="360"/>
      <c r="E44" s="359" t="s">
        <v>105</v>
      </c>
      <c r="F44" s="359"/>
      <c r="G44" s="130" t="s">
        <v>0</v>
      </c>
      <c r="I44" s="361">
        <v>1000</v>
      </c>
      <c r="J44" s="360"/>
      <c r="K44" s="359" t="s">
        <v>105</v>
      </c>
      <c r="L44" s="359"/>
      <c r="M44" s="130" t="s">
        <v>0</v>
      </c>
      <c r="O44" s="358" t="s">
        <v>22</v>
      </c>
      <c r="P44" s="359"/>
      <c r="Q44" s="130" t="s">
        <v>0</v>
      </c>
    </row>
    <row r="45" spans="1:17" ht="15" customHeight="1" x14ac:dyDescent="0.25">
      <c r="A45" s="366"/>
      <c r="B45" s="322"/>
      <c r="C45" s="368" t="str">
        <f>C5</f>
        <v>jan-nov</v>
      </c>
      <c r="D45" s="357"/>
      <c r="E45" s="362" t="str">
        <f>C25</f>
        <v>jan-nov</v>
      </c>
      <c r="F45" s="362"/>
      <c r="G45" s="131" t="str">
        <f>G25</f>
        <v>2024 /2023</v>
      </c>
      <c r="I45" s="356" t="str">
        <f>C5</f>
        <v>jan-nov</v>
      </c>
      <c r="J45" s="357"/>
      <c r="K45" s="369" t="str">
        <f>C25</f>
        <v>jan-nov</v>
      </c>
      <c r="L45" s="364"/>
      <c r="M45" s="131" t="str">
        <f>G45</f>
        <v>2024 /2023</v>
      </c>
      <c r="O45" s="356" t="str">
        <f>C5</f>
        <v>jan-nov</v>
      </c>
      <c r="P45" s="357"/>
      <c r="Q45" s="131" t="str">
        <f>Q25</f>
        <v>2024 /2023</v>
      </c>
    </row>
    <row r="46" spans="1:17" ht="15.75" customHeight="1" x14ac:dyDescent="0.25">
      <c r="A46" s="366"/>
      <c r="B46" s="322"/>
      <c r="C46" s="139">
        <f>C6</f>
        <v>2023</v>
      </c>
      <c r="D46" s="137">
        <f>D6</f>
        <v>2024</v>
      </c>
      <c r="E46" s="68">
        <f>C26</f>
        <v>2023</v>
      </c>
      <c r="F46" s="137">
        <f>D26</f>
        <v>2024</v>
      </c>
      <c r="G46" s="131" t="s">
        <v>1</v>
      </c>
      <c r="I46" s="16">
        <f>C6</f>
        <v>2023</v>
      </c>
      <c r="J46" s="138">
        <f>D6</f>
        <v>2024</v>
      </c>
      <c r="K46" s="136">
        <f>C26</f>
        <v>2023</v>
      </c>
      <c r="L46" s="137">
        <f>D26</f>
        <v>2024</v>
      </c>
      <c r="M46" s="260">
        <v>1000</v>
      </c>
      <c r="O46" s="16">
        <f>O26</f>
        <v>2023</v>
      </c>
      <c r="P46" s="138">
        <f>P26</f>
        <v>2024</v>
      </c>
      <c r="Q46" s="131"/>
    </row>
    <row r="47" spans="1:17" s="270" customFormat="1" ht="15.75" customHeight="1" x14ac:dyDescent="0.25">
      <c r="A47" s="23" t="s">
        <v>115</v>
      </c>
      <c r="B47" s="15"/>
      <c r="C47" s="78">
        <f>C48+C49</f>
        <v>810987.92</v>
      </c>
      <c r="D47" s="210">
        <f>D48+D49</f>
        <v>943898.36000000103</v>
      </c>
      <c r="E47" s="216">
        <f>C47/$C$60</f>
        <v>0.48661916276843953</v>
      </c>
      <c r="F47" s="217">
        <f>D47/$D$60</f>
        <v>0.52486880717609397</v>
      </c>
      <c r="G47" s="53">
        <f>(D47-C47)/C47</f>
        <v>0.16388707738088254</v>
      </c>
      <c r="H47"/>
      <c r="I47" s="78">
        <f>I48+I49</f>
        <v>265693.94899999967</v>
      </c>
      <c r="J47" s="210">
        <f>J48+J49</f>
        <v>295375.01800000021</v>
      </c>
      <c r="K47" s="216">
        <f>I47/$I$60</f>
        <v>0.54863644858337124</v>
      </c>
      <c r="L47" s="217">
        <f>J47/$J$60</f>
        <v>0.57700192875201939</v>
      </c>
      <c r="M47" s="53">
        <f>(J47-I47)/I47</f>
        <v>0.11171149780306279</v>
      </c>
      <c r="N47"/>
      <c r="O47" s="63">
        <f t="shared" ref="O47" si="26">(I47/C47)*10</f>
        <v>3.276176407165222</v>
      </c>
      <c r="P47" s="237">
        <f t="shared" ref="P47" si="27">(J47/D47)*10</f>
        <v>3.1293095794763315</v>
      </c>
      <c r="Q47" s="53">
        <f>(P47-O47)/O47</f>
        <v>-4.4828730030435075E-2</v>
      </c>
    </row>
    <row r="48" spans="1:17" ht="20.100000000000001" customHeight="1" x14ac:dyDescent="0.25">
      <c r="A48" s="8" t="s">
        <v>4</v>
      </c>
      <c r="C48" s="19">
        <v>387226.22</v>
      </c>
      <c r="D48" s="140">
        <v>487624.55000000051</v>
      </c>
      <c r="E48" s="214">
        <f>C48/$C$60</f>
        <v>0.23234834247393912</v>
      </c>
      <c r="F48" s="215">
        <f>D48/$D$60</f>
        <v>0.2711509276361912</v>
      </c>
      <c r="G48" s="52">
        <f>(D48-C48)/C48</f>
        <v>0.25927565029041821</v>
      </c>
      <c r="I48" s="19">
        <v>152281.45099999994</v>
      </c>
      <c r="J48" s="140">
        <v>174236.93700000003</v>
      </c>
      <c r="K48" s="214">
        <f>I48/$I$60</f>
        <v>0.31444884151939323</v>
      </c>
      <c r="L48" s="215">
        <f>J48/$J$60</f>
        <v>0.3403640883022952</v>
      </c>
      <c r="M48" s="52">
        <f>(J48-I48)/I48</f>
        <v>0.14417702127096294</v>
      </c>
      <c r="O48" s="27">
        <f t="shared" ref="O48:O60" si="28">(I48/C48)*10</f>
        <v>3.9326224086788324</v>
      </c>
      <c r="P48" s="143">
        <f t="shared" ref="P48:P60" si="29">(J48/D48)*10</f>
        <v>3.5731781141864132</v>
      </c>
      <c r="Q48" s="52">
        <f>(P48-O48)/O48</f>
        <v>-9.1400662748391037E-2</v>
      </c>
    </row>
    <row r="49" spans="1:17" ht="20.100000000000001" customHeight="1" x14ac:dyDescent="0.25">
      <c r="A49" s="8" t="s">
        <v>5</v>
      </c>
      <c r="C49" s="19">
        <v>423761.70000000007</v>
      </c>
      <c r="D49" s="140">
        <v>456273.81000000058</v>
      </c>
      <c r="E49" s="214">
        <f>C49/$C$60</f>
        <v>0.25427082029450038</v>
      </c>
      <c r="F49" s="215">
        <f>D49/$D$60</f>
        <v>0.25371787953990277</v>
      </c>
      <c r="G49" s="52">
        <f>(D49-C49)/C49</f>
        <v>7.6722625003629405E-2</v>
      </c>
      <c r="I49" s="19">
        <v>113412.49799999976</v>
      </c>
      <c r="J49" s="140">
        <v>121138.08100000018</v>
      </c>
      <c r="K49" s="214">
        <f>I49/$I$60</f>
        <v>0.23418760706397812</v>
      </c>
      <c r="L49" s="215">
        <f>J49/$J$60</f>
        <v>0.23663784044972416</v>
      </c>
      <c r="M49" s="52">
        <f>(J49-I49)/I49</f>
        <v>6.8119326672448716E-2</v>
      </c>
      <c r="O49" s="27">
        <f t="shared" si="28"/>
        <v>2.6763272376904226</v>
      </c>
      <c r="P49" s="143">
        <f t="shared" si="29"/>
        <v>2.6549426757586643</v>
      </c>
      <c r="Q49" s="52">
        <f>(P49-O49)/O49</f>
        <v>-7.9902642810646875E-3</v>
      </c>
    </row>
    <row r="50" spans="1:17" ht="20.100000000000001" customHeight="1" x14ac:dyDescent="0.25">
      <c r="A50" s="23" t="s">
        <v>38</v>
      </c>
      <c r="B50" s="15"/>
      <c r="C50" s="78">
        <f>C51+C52</f>
        <v>682593.2600000021</v>
      </c>
      <c r="D50" s="210">
        <f>D51+D52</f>
        <v>694020.66000000108</v>
      </c>
      <c r="E50" s="216">
        <f>C50/$C$60</f>
        <v>0.4095781854464377</v>
      </c>
      <c r="F50" s="217">
        <f>D50/$D$60</f>
        <v>0.38592057302627969</v>
      </c>
      <c r="G50" s="53">
        <f>(D50-C50)/C50</f>
        <v>1.6741155633442587E-2</v>
      </c>
      <c r="I50" s="78">
        <f>I51+I52</f>
        <v>88271.742000000086</v>
      </c>
      <c r="J50" s="210">
        <f>J51+J52</f>
        <v>90352.183000000005</v>
      </c>
      <c r="K50" s="216">
        <f>I50/$I$60</f>
        <v>0.18227398562677738</v>
      </c>
      <c r="L50" s="217">
        <f>J50/$J$60</f>
        <v>0.17649896125594269</v>
      </c>
      <c r="M50" s="53">
        <f>(J50-I50)/I50</f>
        <v>2.3568595712090024E-2</v>
      </c>
      <c r="O50" s="63">
        <f t="shared" si="28"/>
        <v>1.2931821506705152</v>
      </c>
      <c r="P50" s="237">
        <f t="shared" si="29"/>
        <v>1.3018658983437159</v>
      </c>
      <c r="Q50" s="53">
        <f>(P50-O50)/O50</f>
        <v>6.7150228362633652E-3</v>
      </c>
    </row>
    <row r="51" spans="1:17" ht="20.100000000000001" customHeight="1" x14ac:dyDescent="0.25">
      <c r="A51" s="8"/>
      <c r="B51" t="s">
        <v>6</v>
      </c>
      <c r="C51" s="31">
        <v>665485.79000000213</v>
      </c>
      <c r="D51" s="141">
        <v>680591.53000000108</v>
      </c>
      <c r="E51" s="214">
        <f t="shared" ref="E51:E57" si="30">C51/$C$60</f>
        <v>0.39931314632170423</v>
      </c>
      <c r="F51" s="215">
        <f t="shared" ref="F51:F57" si="31">D51/$D$60</f>
        <v>0.37845310434192608</v>
      </c>
      <c r="G51" s="52">
        <f t="shared" ref="G51:G59" si="32">(D51-C51)/C51</f>
        <v>2.2698816754598013E-2</v>
      </c>
      <c r="I51" s="31">
        <v>84457.547000000093</v>
      </c>
      <c r="J51" s="141">
        <v>86934.201000000001</v>
      </c>
      <c r="K51" s="214">
        <f t="shared" ref="K51:K58" si="33">I51/$I$60</f>
        <v>0.1743979824024644</v>
      </c>
      <c r="L51" s="215">
        <f t="shared" ref="L51:L58" si="34">J51/$J$60</f>
        <v>0.16982208580522437</v>
      </c>
      <c r="M51" s="52">
        <f t="shared" ref="M51:M58" si="35">(J51-I51)/I51</f>
        <v>2.9324247364180552E-2</v>
      </c>
      <c r="O51" s="27">
        <f t="shared" si="28"/>
        <v>1.2691112007064766</v>
      </c>
      <c r="P51" s="143">
        <f t="shared" si="29"/>
        <v>1.2773329841468914</v>
      </c>
      <c r="Q51" s="52">
        <f t="shared" ref="Q51:Q58" si="36">(P51-O51)/O51</f>
        <v>6.4783790702012357E-3</v>
      </c>
    </row>
    <row r="52" spans="1:17" ht="20.100000000000001" customHeight="1" x14ac:dyDescent="0.25">
      <c r="A52" s="8"/>
      <c r="B52" t="s">
        <v>39</v>
      </c>
      <c r="C52" s="31">
        <v>17107.470000000008</v>
      </c>
      <c r="D52" s="141">
        <v>13429.130000000023</v>
      </c>
      <c r="E52" s="218">
        <f t="shared" si="30"/>
        <v>1.0265039124733448E-2</v>
      </c>
      <c r="F52" s="219">
        <f t="shared" si="31"/>
        <v>7.4674686843535804E-3</v>
      </c>
      <c r="G52" s="52">
        <f t="shared" si="32"/>
        <v>-0.21501367531259641</v>
      </c>
      <c r="I52" s="31">
        <v>3814.1949999999988</v>
      </c>
      <c r="J52" s="141">
        <v>3417.9819999999991</v>
      </c>
      <c r="K52" s="218">
        <f t="shared" si="33"/>
        <v>7.8760032243129999E-3</v>
      </c>
      <c r="L52" s="219">
        <f t="shared" si="34"/>
        <v>6.6768754507183226E-3</v>
      </c>
      <c r="M52" s="52">
        <f t="shared" si="35"/>
        <v>-0.10387853793526547</v>
      </c>
      <c r="O52" s="27">
        <f t="shared" si="28"/>
        <v>2.2295494307457484</v>
      </c>
      <c r="P52" s="143">
        <f t="shared" si="29"/>
        <v>2.5451998751966753</v>
      </c>
      <c r="Q52" s="52">
        <f t="shared" si="36"/>
        <v>0.14157588977309507</v>
      </c>
    </row>
    <row r="53" spans="1:17" ht="20.100000000000001" customHeight="1" x14ac:dyDescent="0.25">
      <c r="A53" s="23" t="s">
        <v>129</v>
      </c>
      <c r="B53" s="15"/>
      <c r="C53" s="78">
        <f>SUM(C54:C56)</f>
        <v>149044.14999999997</v>
      </c>
      <c r="D53" s="210">
        <f>SUM(D54:D56)</f>
        <v>135624.99000000011</v>
      </c>
      <c r="E53" s="216">
        <f>C53/$C$60</f>
        <v>8.9431343796753091E-2</v>
      </c>
      <c r="F53" s="217">
        <f>D53/$D$60</f>
        <v>7.5416305124812011E-2</v>
      </c>
      <c r="G53" s="53">
        <f>(D53-C53)/C53</f>
        <v>-9.003479841375768E-2</v>
      </c>
      <c r="I53" s="78">
        <f>SUM(I54:I56)</f>
        <v>119540.17899999992</v>
      </c>
      <c r="J53" s="210">
        <f>SUM(J54:J56)</f>
        <v>114553.33399999993</v>
      </c>
      <c r="K53" s="216">
        <f t="shared" si="33"/>
        <v>0.24684077118211126</v>
      </c>
      <c r="L53" s="217">
        <f t="shared" si="34"/>
        <v>0.22377483075760385</v>
      </c>
      <c r="M53" s="53">
        <f t="shared" si="35"/>
        <v>-4.1716894200066322E-2</v>
      </c>
      <c r="O53" s="63">
        <f t="shared" si="28"/>
        <v>8.0204542747903851</v>
      </c>
      <c r="P53" s="237">
        <f t="shared" si="29"/>
        <v>8.4463293969643676</v>
      </c>
      <c r="Q53" s="53">
        <f t="shared" si="36"/>
        <v>5.3098628529381242E-2</v>
      </c>
    </row>
    <row r="54" spans="1:17" ht="20.100000000000001" customHeight="1" x14ac:dyDescent="0.25">
      <c r="A54" s="8"/>
      <c r="B54" s="3" t="s">
        <v>7</v>
      </c>
      <c r="C54" s="31">
        <v>138455.02999999997</v>
      </c>
      <c r="D54" s="141">
        <v>123575.06000000008</v>
      </c>
      <c r="E54" s="214">
        <f>C54/$C$60</f>
        <v>8.3077526949697542E-2</v>
      </c>
      <c r="F54" s="215">
        <f>D54/$D$60</f>
        <v>6.8715761238227188E-2</v>
      </c>
      <c r="G54" s="52">
        <f>(D54-C54)/C54</f>
        <v>-0.10747150175764569</v>
      </c>
      <c r="I54" s="31">
        <v>109279.43299999992</v>
      </c>
      <c r="J54" s="141">
        <v>104849.34999999992</v>
      </c>
      <c r="K54" s="214">
        <f t="shared" si="33"/>
        <v>0.22565316316001047</v>
      </c>
      <c r="L54" s="215">
        <f t="shared" si="34"/>
        <v>0.2048185306531084</v>
      </c>
      <c r="M54" s="52">
        <f t="shared" si="35"/>
        <v>-4.0539037203825921E-2</v>
      </c>
      <c r="O54" s="27">
        <f t="shared" si="28"/>
        <v>7.8927744986946262</v>
      </c>
      <c r="P54" s="143">
        <f t="shared" si="29"/>
        <v>8.4846691557341618</v>
      </c>
      <c r="Q54" s="52">
        <f t="shared" si="36"/>
        <v>7.49919634898258E-2</v>
      </c>
    </row>
    <row r="55" spans="1:17" ht="20.100000000000001" customHeight="1" x14ac:dyDescent="0.25">
      <c r="A55" s="8"/>
      <c r="B55" s="3" t="s">
        <v>8</v>
      </c>
      <c r="C55" s="31">
        <v>8796.9900000000052</v>
      </c>
      <c r="D55" s="141">
        <v>9940.4200000000146</v>
      </c>
      <c r="E55" s="214">
        <f t="shared" si="30"/>
        <v>5.2784804842497986E-3</v>
      </c>
      <c r="F55" s="215">
        <f t="shared" si="31"/>
        <v>5.5275192852643476E-3</v>
      </c>
      <c r="G55" s="52">
        <f t="shared" si="32"/>
        <v>0.12997968623358772</v>
      </c>
      <c r="I55" s="31">
        <v>8980.9150000000009</v>
      </c>
      <c r="J55" s="141">
        <v>8260.6380000000008</v>
      </c>
      <c r="K55" s="214">
        <f t="shared" si="33"/>
        <v>1.8544860841483199E-2</v>
      </c>
      <c r="L55" s="215">
        <f t="shared" si="34"/>
        <v>1.6136788043199443E-2</v>
      </c>
      <c r="M55" s="52">
        <f t="shared" si="35"/>
        <v>-8.0200848131844027E-2</v>
      </c>
      <c r="O55" s="27">
        <f t="shared" si="28"/>
        <v>10.209077195722623</v>
      </c>
      <c r="P55" s="143">
        <f t="shared" si="29"/>
        <v>8.3101498729429828</v>
      </c>
      <c r="Q55" s="52">
        <f t="shared" si="36"/>
        <v>-0.18600381664027857</v>
      </c>
    </row>
    <row r="56" spans="1:17" ht="20.100000000000001" customHeight="1" x14ac:dyDescent="0.25">
      <c r="A56" s="32"/>
      <c r="B56" s="33" t="s">
        <v>9</v>
      </c>
      <c r="C56" s="211">
        <v>1792.1299999999997</v>
      </c>
      <c r="D56" s="212">
        <v>2109.5099999999989</v>
      </c>
      <c r="E56" s="218">
        <f t="shared" si="30"/>
        <v>1.0753363628057534E-3</v>
      </c>
      <c r="F56" s="219">
        <f t="shared" si="31"/>
        <v>1.1730246013204643E-3</v>
      </c>
      <c r="G56" s="52">
        <f t="shared" si="32"/>
        <v>0.17709652759565392</v>
      </c>
      <c r="I56" s="211">
        <v>1279.8310000000006</v>
      </c>
      <c r="J56" s="212">
        <v>1443.3460000000007</v>
      </c>
      <c r="K56" s="218">
        <f t="shared" si="33"/>
        <v>2.6427471806175981E-3</v>
      </c>
      <c r="L56" s="219">
        <f t="shared" si="34"/>
        <v>2.8195120612959619E-3</v>
      </c>
      <c r="M56" s="52">
        <f t="shared" si="35"/>
        <v>0.12776296245363647</v>
      </c>
      <c r="O56" s="27">
        <f t="shared" si="28"/>
        <v>7.1413959924782286</v>
      </c>
      <c r="P56" s="143">
        <f t="shared" si="29"/>
        <v>6.8420912913425456</v>
      </c>
      <c r="Q56" s="52">
        <f t="shared" si="36"/>
        <v>-4.1911231564659035E-2</v>
      </c>
    </row>
    <row r="57" spans="1:17" ht="20.100000000000001" customHeight="1" x14ac:dyDescent="0.25">
      <c r="A57" s="8" t="s">
        <v>130</v>
      </c>
      <c r="B57" s="3"/>
      <c r="C57" s="19">
        <v>1128.8299999999995</v>
      </c>
      <c r="D57" s="140">
        <v>894.77999999999975</v>
      </c>
      <c r="E57" s="214">
        <f t="shared" si="30"/>
        <v>6.7733476166685353E-4</v>
      </c>
      <c r="F57" s="215">
        <f t="shared" si="31"/>
        <v>4.9755580811161138E-4</v>
      </c>
      <c r="G57" s="54">
        <f t="shared" si="32"/>
        <v>-0.2073385717955758</v>
      </c>
      <c r="I57" s="19">
        <v>1369.2570000000003</v>
      </c>
      <c r="J57" s="140">
        <v>1263.376</v>
      </c>
      <c r="K57" s="214">
        <f t="shared" si="33"/>
        <v>2.8274046153678959E-3</v>
      </c>
      <c r="L57" s="215">
        <f t="shared" si="34"/>
        <v>2.4679486900243226E-3</v>
      </c>
      <c r="M57" s="54">
        <f t="shared" si="35"/>
        <v>-7.7327338841430268E-2</v>
      </c>
      <c r="O57" s="238">
        <f t="shared" si="28"/>
        <v>12.129877838115579</v>
      </c>
      <c r="P57" s="239">
        <f t="shared" si="29"/>
        <v>14.119403652294423</v>
      </c>
      <c r="Q57" s="54">
        <f t="shared" si="36"/>
        <v>0.16401861920877547</v>
      </c>
    </row>
    <row r="58" spans="1:17" ht="20.100000000000001" customHeight="1" x14ac:dyDescent="0.25">
      <c r="A58" s="8" t="s">
        <v>10</v>
      </c>
      <c r="C58" s="19">
        <v>10610.580000000018</v>
      </c>
      <c r="D58" s="140">
        <v>11041.680000000008</v>
      </c>
      <c r="E58" s="214">
        <f>C58/$C$60</f>
        <v>6.3666935459255145E-3</v>
      </c>
      <c r="F58" s="215">
        <f>D58/$D$60</f>
        <v>6.1398913870558377E-3</v>
      </c>
      <c r="G58" s="52">
        <f t="shared" si="32"/>
        <v>4.0629258721011363E-2</v>
      </c>
      <c r="I58" s="19">
        <v>6694.6649999999945</v>
      </c>
      <c r="J58" s="140">
        <v>7487.2320000000018</v>
      </c>
      <c r="K58" s="214">
        <f t="shared" si="33"/>
        <v>1.3823940077970677E-2</v>
      </c>
      <c r="L58" s="215">
        <f t="shared" si="34"/>
        <v>1.4625973903499982E-2</v>
      </c>
      <c r="M58" s="52">
        <f t="shared" si="35"/>
        <v>0.11838785062434161</v>
      </c>
      <c r="O58" s="27">
        <f t="shared" si="28"/>
        <v>6.3094241785086052</v>
      </c>
      <c r="P58" s="143">
        <f t="shared" si="29"/>
        <v>6.7808811702566976</v>
      </c>
      <c r="Q58" s="52">
        <f t="shared" si="36"/>
        <v>7.4722665398529828E-2</v>
      </c>
    </row>
    <row r="59" spans="1:17" ht="20.100000000000001" customHeight="1" thickBot="1" x14ac:dyDescent="0.3">
      <c r="A59" s="8" t="s">
        <v>11</v>
      </c>
      <c r="B59" s="10"/>
      <c r="C59" s="21">
        <v>12211.470000000005</v>
      </c>
      <c r="D59" s="142">
        <v>12870.560000000005</v>
      </c>
      <c r="E59" s="220">
        <f>C59/$C$60</f>
        <v>7.3272796807773884E-3</v>
      </c>
      <c r="F59" s="221">
        <f>D59/$D$60</f>
        <v>7.1568674776470026E-3</v>
      </c>
      <c r="G59" s="55">
        <f t="shared" si="32"/>
        <v>5.3973026998387574E-2</v>
      </c>
      <c r="I59" s="21">
        <v>2710.7359999999994</v>
      </c>
      <c r="J59" s="142">
        <v>2882.2550000000006</v>
      </c>
      <c r="K59" s="220">
        <f>I59/$I$60</f>
        <v>5.5974499144016828E-3</v>
      </c>
      <c r="L59" s="221">
        <f>J59/$J$60</f>
        <v>5.6303566409097961E-3</v>
      </c>
      <c r="M59" s="55">
        <f>(J59-I59)/I59</f>
        <v>6.3273959544566924E-2</v>
      </c>
      <c r="O59" s="240">
        <f t="shared" si="28"/>
        <v>2.2198277521051915</v>
      </c>
      <c r="P59" s="241">
        <f t="shared" si="29"/>
        <v>2.2394169329073481</v>
      </c>
      <c r="Q59" s="55">
        <f>(P59-O59)/O59</f>
        <v>8.8246400125320985E-3</v>
      </c>
    </row>
    <row r="60" spans="1:17" ht="26.25" customHeight="1" thickBot="1" x14ac:dyDescent="0.3">
      <c r="A60" s="12" t="s">
        <v>12</v>
      </c>
      <c r="B60" s="48"/>
      <c r="C60" s="213">
        <f>C48+C49+C50+C53+C57+C58+C59</f>
        <v>1666576.2100000021</v>
      </c>
      <c r="D60" s="226">
        <f>D48+D49+D50+D53+D57+D58+D59</f>
        <v>1798351.0300000021</v>
      </c>
      <c r="E60" s="222">
        <f>E48+E49+E50+E53+E57+E58+E59</f>
        <v>1.0000000000000002</v>
      </c>
      <c r="F60" s="223">
        <f>F48+F49+F50+F53+F57+F58+F59</f>
        <v>1.0000000000000002</v>
      </c>
      <c r="G60" s="55">
        <f>(D60-C60)/C60</f>
        <v>7.9069183400859847E-2</v>
      </c>
      <c r="H60" s="1"/>
      <c r="I60" s="213">
        <f>I48+I49+I50+I53+I57+I58+I59</f>
        <v>484280.52799999958</v>
      </c>
      <c r="J60" s="226">
        <f>J48+J49+J50+J53+J57+J58+J59</f>
        <v>511913.39800000016</v>
      </c>
      <c r="K60" s="222">
        <f>K48+K49+K50+K53+K57+K58+K59</f>
        <v>1.0000000000000002</v>
      </c>
      <c r="L60" s="223">
        <f>L48+L49+L50+L53+L57+L58+L59</f>
        <v>1</v>
      </c>
      <c r="M60" s="55">
        <f>(J60-I60)/I60</f>
        <v>5.7059634658696415E-2</v>
      </c>
      <c r="N60" s="1"/>
      <c r="O60" s="24">
        <f t="shared" si="28"/>
        <v>2.9058408796078936</v>
      </c>
      <c r="P60" s="242">
        <f t="shared" si="29"/>
        <v>2.8465710501469759</v>
      </c>
      <c r="Q60" s="55">
        <f>(P60-O60)/O60</f>
        <v>-2.0396791123991433E-2</v>
      </c>
    </row>
    <row r="63" spans="1:17" x14ac:dyDescent="0.25">
      <c r="D63" s="2"/>
      <c r="E63" s="2"/>
      <c r="F63" s="2"/>
      <c r="G63" s="2"/>
      <c r="H63" s="2"/>
      <c r="I63" s="2"/>
      <c r="J63" s="2"/>
    </row>
    <row r="64" spans="1:17" x14ac:dyDescent="0.25">
      <c r="D64" s="2"/>
      <c r="E64" s="2"/>
      <c r="F64" s="2"/>
      <c r="G64" s="2"/>
      <c r="H64" s="2"/>
      <c r="I64" s="2"/>
      <c r="J64" s="2"/>
    </row>
    <row r="66" spans="3:13" x14ac:dyDescent="0.25">
      <c r="C66" s="119"/>
      <c r="D66" s="119"/>
      <c r="E66" s="119"/>
      <c r="F66" s="119"/>
      <c r="G66" s="119"/>
      <c r="I66" s="119"/>
      <c r="J66" s="119"/>
      <c r="K66" s="119"/>
      <c r="L66" s="119"/>
      <c r="M66" s="119"/>
    </row>
    <row r="68" spans="3:13" x14ac:dyDescent="0.25">
      <c r="M68" s="119"/>
    </row>
    <row r="69" spans="3:13" x14ac:dyDescent="0.25">
      <c r="G69" s="119"/>
    </row>
  </sheetData>
  <customSheetViews>
    <customSheetView guid="{D2454DF7-9151-402B-B9E4-208D72282370}" showGridLines="0" fitToPage="1" hiddenColumns="1">
      <selection activeCell="B11" sqref="B11:O11"/>
      <pageMargins left="0.31496062992125984" right="0.31496062992125984" top="0.35433070866141736" bottom="0.35433070866141736" header="0.31496062992125984" footer="0.31496062992125984"/>
      <pageSetup paperSize="9" scale="56" orientation="portrait" r:id="rId1"/>
    </customSheetView>
  </customSheetViews>
  <mergeCells count="33">
    <mergeCell ref="K45:L45"/>
    <mergeCell ref="K4:L4"/>
    <mergeCell ref="K24:L24"/>
    <mergeCell ref="K44:L44"/>
    <mergeCell ref="A44:B46"/>
    <mergeCell ref="C44:D44"/>
    <mergeCell ref="I44:J44"/>
    <mergeCell ref="C45:D45"/>
    <mergeCell ref="E45:F45"/>
    <mergeCell ref="I45:J45"/>
    <mergeCell ref="E44:F44"/>
    <mergeCell ref="I25:J25"/>
    <mergeCell ref="K25:L25"/>
    <mergeCell ref="C4:D4"/>
    <mergeCell ref="C5:D5"/>
    <mergeCell ref="E5:F5"/>
    <mergeCell ref="I4:J4"/>
    <mergeCell ref="I5:J5"/>
    <mergeCell ref="K5:L5"/>
    <mergeCell ref="I24:J24"/>
    <mergeCell ref="A4:B6"/>
    <mergeCell ref="E4:F4"/>
    <mergeCell ref="A24:B26"/>
    <mergeCell ref="C24:D24"/>
    <mergeCell ref="C25:D25"/>
    <mergeCell ref="E25:F25"/>
    <mergeCell ref="E24:F24"/>
    <mergeCell ref="O45:P45"/>
    <mergeCell ref="O4:P4"/>
    <mergeCell ref="O5:P5"/>
    <mergeCell ref="O24:P24"/>
    <mergeCell ref="O25:P25"/>
    <mergeCell ref="O44:P44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79" orientation="landscape" r:id="rId2"/>
  <ignoredErrors>
    <ignoredError sqref="C13:G13 H13:J13" formulaRange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8" id="{8AE5CAA7-B695-41B5-B803-56EFFDF34D1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G7</xm:sqref>
        </x14:conditionalFormatting>
        <x14:conditionalFormatting xmlns:xm="http://schemas.microsoft.com/office/excel/2006/main">
          <x14:cfRule type="iconSet" priority="245" id="{175EAEC1-69B6-4BF0-BC98-45FB0437481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G8:G20</xm:sqref>
        </x14:conditionalFormatting>
        <x14:conditionalFormatting xmlns:xm="http://schemas.microsoft.com/office/excel/2006/main">
          <x14:cfRule type="iconSet" priority="5" id="{D26DEDB2-B5E1-405A-B256-8B802EFA6D7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G27</xm:sqref>
        </x14:conditionalFormatting>
        <x14:conditionalFormatting xmlns:xm="http://schemas.microsoft.com/office/excel/2006/main">
          <x14:cfRule type="iconSet" priority="246" id="{4B18F59D-C7D3-4008-A727-25B83564EDBE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G28:G40</xm:sqref>
        </x14:conditionalFormatting>
        <x14:conditionalFormatting xmlns:xm="http://schemas.microsoft.com/office/excel/2006/main">
          <x14:cfRule type="iconSet" priority="2" id="{B84B7BF2-AADD-499C-8DE7-BA2CB270FB9B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G47</xm:sqref>
        </x14:conditionalFormatting>
        <x14:conditionalFormatting xmlns:xm="http://schemas.microsoft.com/office/excel/2006/main">
          <x14:cfRule type="iconSet" priority="247" id="{32B6219A-ED3A-4ED2-8B5E-3618575A195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G48:G60</xm:sqref>
        </x14:conditionalFormatting>
        <x14:conditionalFormatting xmlns:xm="http://schemas.microsoft.com/office/excel/2006/main">
          <x14:cfRule type="iconSet" priority="9" id="{1E9401B1-CEC4-44EB-A030-D49D7D25BD3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M7</xm:sqref>
        </x14:conditionalFormatting>
        <x14:conditionalFormatting xmlns:xm="http://schemas.microsoft.com/office/excel/2006/main">
          <x14:cfRule type="iconSet" priority="248" id="{3F3808E6-41D0-41A4-BEC7-146C0F8F6CBE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M8:M20</xm:sqref>
        </x14:conditionalFormatting>
        <x14:conditionalFormatting xmlns:xm="http://schemas.microsoft.com/office/excel/2006/main">
          <x14:cfRule type="iconSet" priority="6" id="{8B8A7EDA-C07A-4389-B4A0-6611008F821B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M27</xm:sqref>
        </x14:conditionalFormatting>
        <x14:conditionalFormatting xmlns:xm="http://schemas.microsoft.com/office/excel/2006/main">
          <x14:cfRule type="iconSet" priority="249" id="{37AD2CE7-68EB-4720-A686-6ED8E18D10C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M28:M40</xm:sqref>
        </x14:conditionalFormatting>
        <x14:conditionalFormatting xmlns:xm="http://schemas.microsoft.com/office/excel/2006/main">
          <x14:cfRule type="iconSet" priority="3" id="{FFA9C176-35FF-4E92-8465-1F6D501A342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M47</xm:sqref>
        </x14:conditionalFormatting>
        <x14:conditionalFormatting xmlns:xm="http://schemas.microsoft.com/office/excel/2006/main">
          <x14:cfRule type="iconSet" priority="250" id="{396467D4-38FC-4CB5-8030-9947C326A35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M48:M60</xm:sqref>
        </x14:conditionalFormatting>
        <x14:conditionalFormatting xmlns:xm="http://schemas.microsoft.com/office/excel/2006/main">
          <x14:cfRule type="iconSet" priority="7" id="{76829993-51DB-449E-9A5F-7B6BDD29832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Q7</xm:sqref>
        </x14:conditionalFormatting>
        <x14:conditionalFormatting xmlns:xm="http://schemas.microsoft.com/office/excel/2006/main">
          <x14:cfRule type="iconSet" priority="26" id="{8A96D951-0E9F-4C8B-ACEF-0402B82FAA2B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Q8:Q20</xm:sqref>
        </x14:conditionalFormatting>
        <x14:conditionalFormatting xmlns:xm="http://schemas.microsoft.com/office/excel/2006/main">
          <x14:cfRule type="iconSet" priority="4" id="{A502AC78-A192-40A3-B62B-3EEB7327610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Q27</xm:sqref>
        </x14:conditionalFormatting>
        <x14:conditionalFormatting xmlns:xm="http://schemas.microsoft.com/office/excel/2006/main">
          <x14:cfRule type="iconSet" priority="16" id="{A903B1F2-257E-48C8-AA1F-710D0D5C2DA8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Q28:Q40</xm:sqref>
        </x14:conditionalFormatting>
        <x14:conditionalFormatting xmlns:xm="http://schemas.microsoft.com/office/excel/2006/main">
          <x14:cfRule type="iconSet" priority="1" id="{3695A84A-DAA6-49DF-8C35-D62293DAF2F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Q47</xm:sqref>
        </x14:conditionalFormatting>
        <x14:conditionalFormatting xmlns:xm="http://schemas.microsoft.com/office/excel/2006/main">
          <x14:cfRule type="iconSet" priority="13" id="{33E0C9DC-9ACB-4562-97C7-17FD07E499D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Q48:Q60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F49C5C-411A-41B6-AF46-E45E50D54CDD}">
  <sheetPr>
    <pageSetUpPr fitToPage="1"/>
  </sheetPr>
  <dimension ref="A1:T69"/>
  <sheetViews>
    <sheetView showGridLines="0" topLeftCell="A31" workbookViewId="0">
      <selection activeCell="A10" sqref="A10:XFD10"/>
    </sheetView>
  </sheetViews>
  <sheetFormatPr defaultRowHeight="15" x14ac:dyDescent="0.25"/>
  <cols>
    <col min="1" max="1" width="3.140625" customWidth="1"/>
    <col min="2" max="2" width="28.7109375" customWidth="1"/>
    <col min="5" max="6" width="9.140625" customWidth="1"/>
    <col min="7" max="7" width="10.85546875" customWidth="1"/>
    <col min="8" max="8" width="1.85546875" customWidth="1"/>
    <col min="11" max="12" width="9.140625" customWidth="1"/>
    <col min="13" max="13" width="10.85546875" customWidth="1"/>
    <col min="14" max="14" width="1.85546875" customWidth="1"/>
    <col min="16" max="16" width="9.140625" style="34"/>
    <col min="17" max="17" width="10.85546875" customWidth="1"/>
  </cols>
  <sheetData>
    <row r="1" spans="1:20" ht="15.75" x14ac:dyDescent="0.25">
      <c r="A1" s="4" t="s">
        <v>158</v>
      </c>
    </row>
    <row r="3" spans="1:20" ht="8.25" customHeight="1" thickBot="1" x14ac:dyDescent="0.3">
      <c r="Q3" s="10"/>
    </row>
    <row r="4" spans="1:20" x14ac:dyDescent="0.25">
      <c r="A4" s="347" t="s">
        <v>3</v>
      </c>
      <c r="B4" s="321"/>
      <c r="C4" s="367" t="s">
        <v>1</v>
      </c>
      <c r="D4" s="360"/>
      <c r="E4" s="359" t="s">
        <v>104</v>
      </c>
      <c r="F4" s="359"/>
      <c r="G4" s="130" t="s">
        <v>0</v>
      </c>
      <c r="I4" s="361">
        <v>1000</v>
      </c>
      <c r="J4" s="359"/>
      <c r="K4" s="370" t="s">
        <v>104</v>
      </c>
      <c r="L4" s="371"/>
      <c r="M4" s="130" t="s">
        <v>0</v>
      </c>
      <c r="O4" s="358" t="s">
        <v>22</v>
      </c>
      <c r="P4" s="359"/>
      <c r="Q4" s="130" t="s">
        <v>0</v>
      </c>
    </row>
    <row r="5" spans="1:20" x14ac:dyDescent="0.25">
      <c r="A5" s="366"/>
      <c r="B5" s="322"/>
      <c r="C5" s="368" t="s">
        <v>68</v>
      </c>
      <c r="D5" s="357"/>
      <c r="E5" s="362" t="str">
        <f>C5</f>
        <v>nov</v>
      </c>
      <c r="F5" s="362"/>
      <c r="G5" s="131" t="s">
        <v>147</v>
      </c>
      <c r="I5" s="356" t="str">
        <f>C5</f>
        <v>nov</v>
      </c>
      <c r="J5" s="362"/>
      <c r="K5" s="363" t="str">
        <f>C5</f>
        <v>nov</v>
      </c>
      <c r="L5" s="364"/>
      <c r="M5" s="131" t="str">
        <f>G5</f>
        <v>2024 /2023</v>
      </c>
      <c r="O5" s="356" t="str">
        <f>C5</f>
        <v>nov</v>
      </c>
      <c r="P5" s="357"/>
      <c r="Q5" s="131" t="str">
        <f>G5</f>
        <v>2024 /2023</v>
      </c>
    </row>
    <row r="6" spans="1:20" ht="19.5" customHeight="1" x14ac:dyDescent="0.25">
      <c r="A6" s="366"/>
      <c r="B6" s="322"/>
      <c r="C6" s="139">
        <v>2023</v>
      </c>
      <c r="D6" s="137">
        <v>2024</v>
      </c>
      <c r="E6" s="68">
        <f>C6</f>
        <v>2023</v>
      </c>
      <c r="F6" s="137">
        <f>D6</f>
        <v>2024</v>
      </c>
      <c r="G6" s="131" t="s">
        <v>1</v>
      </c>
      <c r="I6" s="16">
        <f>C6</f>
        <v>2023</v>
      </c>
      <c r="J6" s="138">
        <f>D6</f>
        <v>2024</v>
      </c>
      <c r="K6" s="136">
        <f>E6</f>
        <v>2023</v>
      </c>
      <c r="L6" s="137">
        <f>D6</f>
        <v>2024</v>
      </c>
      <c r="M6" s="260">
        <v>1000</v>
      </c>
      <c r="O6" s="16">
        <f>C6</f>
        <v>2023</v>
      </c>
      <c r="P6" s="138">
        <f>D6</f>
        <v>2024</v>
      </c>
      <c r="Q6" s="131"/>
    </row>
    <row r="7" spans="1:20" ht="19.5" customHeight="1" x14ac:dyDescent="0.25">
      <c r="A7" s="23" t="s">
        <v>115</v>
      </c>
      <c r="B7" s="15"/>
      <c r="C7" s="78">
        <f>C8+C9</f>
        <v>134038.31999999995</v>
      </c>
      <c r="D7" s="210">
        <f>D8+D9</f>
        <v>140697.16999999993</v>
      </c>
      <c r="E7" s="216">
        <f t="shared" ref="E7:E19" si="0">C7/$C$20</f>
        <v>0.45320472400504092</v>
      </c>
      <c r="F7" s="217">
        <f t="shared" ref="F7:F19" si="1">D7/$D$20</f>
        <v>0.44569832750160016</v>
      </c>
      <c r="G7" s="53">
        <f t="shared" ref="G7:G20" si="2">(D7-C7)/C7</f>
        <v>4.9678703821414497E-2</v>
      </c>
      <c r="I7" s="224">
        <f>I8+I9</f>
        <v>41900.425000000003</v>
      </c>
      <c r="J7" s="225">
        <f>J8+J9</f>
        <v>41453.866000000038</v>
      </c>
      <c r="K7" s="229">
        <f t="shared" ref="K7:K19" si="3">I7/$I$20</f>
        <v>0.45051791024387228</v>
      </c>
      <c r="L7" s="230">
        <f t="shared" ref="L7:L19" si="4">J7/$J$20</f>
        <v>0.44789460277911869</v>
      </c>
      <c r="M7" s="53">
        <f t="shared" ref="M7:M20" si="5">(J7-I7)/I7</f>
        <v>-1.0657624594499093E-2</v>
      </c>
      <c r="O7" s="63">
        <f t="shared" ref="O7:O20" si="6">(I7/C7)*10</f>
        <v>3.1260034443881435</v>
      </c>
      <c r="P7" s="237">
        <f t="shared" ref="P7:P20" si="7">(J7/D7)*10</f>
        <v>2.9463183943216524</v>
      </c>
      <c r="Q7" s="53">
        <f t="shared" ref="Q7:Q20" si="8">(P7-O7)/O7</f>
        <v>-5.748075882291967E-2</v>
      </c>
    </row>
    <row r="8" spans="1:20" ht="20.100000000000001" customHeight="1" x14ac:dyDescent="0.25">
      <c r="A8" s="8" t="s">
        <v>4</v>
      </c>
      <c r="C8" s="19">
        <v>58020.129999999946</v>
      </c>
      <c r="D8" s="140">
        <v>71092.749999999942</v>
      </c>
      <c r="E8" s="214">
        <f t="shared" si="0"/>
        <v>0.1961752206636623</v>
      </c>
      <c r="F8" s="215">
        <f t="shared" si="1"/>
        <v>0.22520651817296236</v>
      </c>
      <c r="G8" s="52">
        <f t="shared" si="2"/>
        <v>0.22531180126621583</v>
      </c>
      <c r="I8" s="19">
        <v>22783.071</v>
      </c>
      <c r="J8" s="140">
        <v>23557.672000000013</v>
      </c>
      <c r="K8" s="227">
        <f t="shared" si="3"/>
        <v>0.24496604833621066</v>
      </c>
      <c r="L8" s="228">
        <f t="shared" si="4"/>
        <v>0.25453245163770161</v>
      </c>
      <c r="M8" s="52">
        <f t="shared" si="5"/>
        <v>3.3998972307114052E-2</v>
      </c>
      <c r="O8" s="27">
        <f t="shared" si="6"/>
        <v>3.9267528356106789</v>
      </c>
      <c r="P8" s="143">
        <f t="shared" si="7"/>
        <v>3.3136532206167342</v>
      </c>
      <c r="Q8" s="52">
        <f t="shared" si="8"/>
        <v>-0.15613399688259141</v>
      </c>
      <c r="R8" s="119"/>
      <c r="S8" s="296"/>
      <c r="T8" s="2"/>
    </row>
    <row r="9" spans="1:20" ht="20.100000000000001" customHeight="1" x14ac:dyDescent="0.25">
      <c r="A9" s="8" t="s">
        <v>5</v>
      </c>
      <c r="C9" s="19">
        <v>76018.190000000017</v>
      </c>
      <c r="D9" s="140">
        <v>69604.42</v>
      </c>
      <c r="E9" s="214">
        <f t="shared" si="0"/>
        <v>0.25702950334137864</v>
      </c>
      <c r="F9" s="215">
        <f t="shared" si="1"/>
        <v>0.22049180932863785</v>
      </c>
      <c r="G9" s="52">
        <f t="shared" si="2"/>
        <v>-8.4371516869844135E-2</v>
      </c>
      <c r="I9" s="19">
        <v>19117.354000000007</v>
      </c>
      <c r="J9" s="140">
        <v>17896.194000000021</v>
      </c>
      <c r="K9" s="227">
        <f t="shared" si="3"/>
        <v>0.2055518619076617</v>
      </c>
      <c r="L9" s="228">
        <f t="shared" si="4"/>
        <v>0.19336215114141705</v>
      </c>
      <c r="M9" s="52">
        <f t="shared" si="5"/>
        <v>-6.3877040724358861E-2</v>
      </c>
      <c r="O9" s="27">
        <f t="shared" si="6"/>
        <v>2.5148394088309658</v>
      </c>
      <c r="P9" s="143">
        <f t="shared" si="7"/>
        <v>2.5711289599137559</v>
      </c>
      <c r="Q9" s="52">
        <f t="shared" si="8"/>
        <v>2.2382960472595963E-2</v>
      </c>
      <c r="R9" s="119"/>
      <c r="S9" s="119"/>
      <c r="T9" s="2"/>
    </row>
    <row r="10" spans="1:20" ht="20.100000000000001" customHeight="1" x14ac:dyDescent="0.25">
      <c r="A10" s="23" t="s">
        <v>38</v>
      </c>
      <c r="B10" s="15"/>
      <c r="C10" s="78">
        <f>C11+C12</f>
        <v>90008.920000000013</v>
      </c>
      <c r="D10" s="210">
        <f>D11+D12</f>
        <v>108066.32</v>
      </c>
      <c r="E10" s="216">
        <f t="shared" si="0"/>
        <v>0.30433437054860002</v>
      </c>
      <c r="F10" s="217">
        <f t="shared" si="1"/>
        <v>0.34233082359263339</v>
      </c>
      <c r="G10" s="53">
        <f t="shared" si="2"/>
        <v>0.20061789431536331</v>
      </c>
      <c r="I10" s="224">
        <f>I11+I12</f>
        <v>12129.149000000005</v>
      </c>
      <c r="J10" s="225">
        <f>J11+J12</f>
        <v>13578.707000000004</v>
      </c>
      <c r="K10" s="229">
        <f t="shared" si="3"/>
        <v>0.1304139244534287</v>
      </c>
      <c r="L10" s="230">
        <f t="shared" si="4"/>
        <v>0.14671320590506648</v>
      </c>
      <c r="M10" s="53">
        <f t="shared" si="5"/>
        <v>0.11951028056461327</v>
      </c>
      <c r="O10" s="63">
        <f t="shared" si="6"/>
        <v>1.3475496650776395</v>
      </c>
      <c r="P10" s="237">
        <f t="shared" si="7"/>
        <v>1.2565160912299043</v>
      </c>
      <c r="Q10" s="53">
        <f t="shared" si="8"/>
        <v>-6.7554893305168326E-2</v>
      </c>
      <c r="T10" s="2"/>
    </row>
    <row r="11" spans="1:20" ht="20.100000000000001" customHeight="1" x14ac:dyDescent="0.25">
      <c r="A11" s="8"/>
      <c r="B11" t="s">
        <v>6</v>
      </c>
      <c r="C11" s="19">
        <v>87977.640000000014</v>
      </c>
      <c r="D11" s="140">
        <v>106003.25000000001</v>
      </c>
      <c r="E11" s="214">
        <f t="shared" si="0"/>
        <v>0.2974662921380607</v>
      </c>
      <c r="F11" s="215">
        <f t="shared" si="1"/>
        <v>0.3357954622309321</v>
      </c>
      <c r="G11" s="52">
        <f t="shared" si="2"/>
        <v>0.20488853758750517</v>
      </c>
      <c r="I11" s="19">
        <v>11618.229000000005</v>
      </c>
      <c r="J11" s="140">
        <v>13070.454000000003</v>
      </c>
      <c r="K11" s="227">
        <f t="shared" si="3"/>
        <v>0.12492045724631089</v>
      </c>
      <c r="L11" s="228">
        <f t="shared" si="4"/>
        <v>0.14122170903125753</v>
      </c>
      <c r="M11" s="52">
        <f t="shared" si="5"/>
        <v>0.12499538440841525</v>
      </c>
      <c r="O11" s="27">
        <f t="shared" si="6"/>
        <v>1.3205888450747261</v>
      </c>
      <c r="P11" s="143">
        <f t="shared" si="7"/>
        <v>1.2330238931353521</v>
      </c>
      <c r="Q11" s="52">
        <f t="shared" si="8"/>
        <v>-6.6307505372286454E-2</v>
      </c>
    </row>
    <row r="12" spans="1:20" ht="20.100000000000001" customHeight="1" x14ac:dyDescent="0.25">
      <c r="A12" s="8"/>
      <c r="B12" t="s">
        <v>39</v>
      </c>
      <c r="C12" s="19">
        <v>2031.2800000000002</v>
      </c>
      <c r="D12" s="140">
        <v>2063.0699999999997</v>
      </c>
      <c r="E12" s="218">
        <f t="shared" si="0"/>
        <v>6.868078410539314E-3</v>
      </c>
      <c r="F12" s="219">
        <f t="shared" si="1"/>
        <v>6.535361361701352E-3</v>
      </c>
      <c r="G12" s="52">
        <f t="shared" si="2"/>
        <v>1.5650230396596975E-2</v>
      </c>
      <c r="I12" s="19">
        <v>510.91999999999996</v>
      </c>
      <c r="J12" s="140">
        <v>508.2530000000001</v>
      </c>
      <c r="K12" s="231">
        <f t="shared" si="3"/>
        <v>5.4934672071178083E-3</v>
      </c>
      <c r="L12" s="232">
        <f t="shared" si="4"/>
        <v>5.4914968738089534E-3</v>
      </c>
      <c r="M12" s="52">
        <f t="shared" si="5"/>
        <v>-5.2199953025911291E-3</v>
      </c>
      <c r="O12" s="27">
        <f t="shared" si="6"/>
        <v>2.5152613130636836</v>
      </c>
      <c r="P12" s="143">
        <f t="shared" si="7"/>
        <v>2.4635761268400982</v>
      </c>
      <c r="Q12" s="52">
        <f t="shared" si="8"/>
        <v>-2.0548634829766814E-2</v>
      </c>
    </row>
    <row r="13" spans="1:20" ht="20.100000000000001" customHeight="1" x14ac:dyDescent="0.25">
      <c r="A13" s="23" t="s">
        <v>129</v>
      </c>
      <c r="B13" s="15"/>
      <c r="C13" s="78">
        <f>SUM(C14:C16)</f>
        <v>66621.250000000029</v>
      </c>
      <c r="D13" s="210">
        <f>SUM(D14:D16)</f>
        <v>63046.589999999982</v>
      </c>
      <c r="E13" s="216">
        <f t="shared" si="0"/>
        <v>0.22525696546421095</v>
      </c>
      <c r="F13" s="217">
        <f t="shared" si="1"/>
        <v>0.1997180164866082</v>
      </c>
      <c r="G13" s="53">
        <f t="shared" si="2"/>
        <v>-5.3656453458919576E-2</v>
      </c>
      <c r="I13" s="224">
        <f>SUM(I14:I16)</f>
        <v>36919.445000000007</v>
      </c>
      <c r="J13" s="225">
        <f>SUM(J14:J16)</f>
        <v>35711.051000000021</v>
      </c>
      <c r="K13" s="229">
        <f t="shared" si="3"/>
        <v>0.39696187350757378</v>
      </c>
      <c r="L13" s="230">
        <f t="shared" si="4"/>
        <v>0.38584548429017079</v>
      </c>
      <c r="M13" s="53">
        <f t="shared" si="5"/>
        <v>-3.2730557027603892E-2</v>
      </c>
      <c r="O13" s="63">
        <f t="shared" si="6"/>
        <v>5.5416920276938653</v>
      </c>
      <c r="P13" s="237">
        <f t="shared" si="7"/>
        <v>5.6642319592542645</v>
      </c>
      <c r="Q13" s="53">
        <f t="shared" si="8"/>
        <v>2.2112367657390972E-2</v>
      </c>
    </row>
    <row r="14" spans="1:20" ht="20.100000000000001" customHeight="1" x14ac:dyDescent="0.25">
      <c r="A14" s="8"/>
      <c r="B14" s="3" t="s">
        <v>7</v>
      </c>
      <c r="C14" s="31">
        <v>63169.11000000003</v>
      </c>
      <c r="D14" s="141">
        <v>59150.39999999998</v>
      </c>
      <c r="E14" s="214">
        <f t="shared" si="0"/>
        <v>0.21358473504587414</v>
      </c>
      <c r="F14" s="215">
        <f t="shared" si="1"/>
        <v>0.1873757258305242</v>
      </c>
      <c r="G14" s="52">
        <f t="shared" si="2"/>
        <v>-6.3618277984287708E-2</v>
      </c>
      <c r="I14" s="31">
        <v>35120.616000000002</v>
      </c>
      <c r="J14" s="141">
        <v>33620.549000000021</v>
      </c>
      <c r="K14" s="227">
        <f t="shared" si="3"/>
        <v>0.37762066916499071</v>
      </c>
      <c r="L14" s="228">
        <f t="shared" si="4"/>
        <v>0.36325833734230945</v>
      </c>
      <c r="M14" s="52">
        <f t="shared" si="5"/>
        <v>-4.2711864734946016E-2</v>
      </c>
      <c r="O14" s="27">
        <f t="shared" si="6"/>
        <v>5.559776922612965</v>
      </c>
      <c r="P14" s="143">
        <f t="shared" si="7"/>
        <v>5.6839089845546322</v>
      </c>
      <c r="Q14" s="52">
        <f t="shared" si="8"/>
        <v>2.2326806213535649E-2</v>
      </c>
      <c r="S14" s="119"/>
    </row>
    <row r="15" spans="1:20" ht="20.100000000000001" customHeight="1" x14ac:dyDescent="0.25">
      <c r="A15" s="8"/>
      <c r="B15" s="3" t="s">
        <v>8</v>
      </c>
      <c r="C15" s="31">
        <v>2330.2599999999993</v>
      </c>
      <c r="D15" s="141">
        <v>2670.0400000000009</v>
      </c>
      <c r="E15" s="214">
        <f t="shared" si="0"/>
        <v>7.8789769982195133E-3</v>
      </c>
      <c r="F15" s="215">
        <f t="shared" si="1"/>
        <v>8.4581115765325881E-3</v>
      </c>
      <c r="G15" s="52">
        <f t="shared" si="2"/>
        <v>0.14581205530713381</v>
      </c>
      <c r="I15" s="31">
        <v>1415.8019999999999</v>
      </c>
      <c r="J15" s="141">
        <v>1639.1020000000001</v>
      </c>
      <c r="K15" s="227">
        <f t="shared" si="3"/>
        <v>1.5222856530908572E-2</v>
      </c>
      <c r="L15" s="228">
        <f t="shared" si="4"/>
        <v>1.7709926963252555E-2</v>
      </c>
      <c r="M15" s="52">
        <f t="shared" si="5"/>
        <v>0.15771979415200726</v>
      </c>
      <c r="O15" s="27">
        <f t="shared" si="6"/>
        <v>6.0757254555285689</v>
      </c>
      <c r="P15" s="143">
        <f t="shared" si="7"/>
        <v>6.1388668334556771</v>
      </c>
      <c r="Q15" s="52">
        <f t="shared" si="8"/>
        <v>1.0392401432433564E-2</v>
      </c>
    </row>
    <row r="16" spans="1:20" ht="20.100000000000001" customHeight="1" x14ac:dyDescent="0.25">
      <c r="A16" s="32"/>
      <c r="B16" s="33" t="s">
        <v>9</v>
      </c>
      <c r="C16" s="211">
        <v>1121.879999999999</v>
      </c>
      <c r="D16" s="212">
        <v>1226.149999999999</v>
      </c>
      <c r="E16" s="218">
        <f t="shared" si="0"/>
        <v>3.7932534201172842E-3</v>
      </c>
      <c r="F16" s="219">
        <f t="shared" si="1"/>
        <v>3.8841790795514004E-3</v>
      </c>
      <c r="G16" s="52">
        <f t="shared" si="2"/>
        <v>9.2942204157307445E-2</v>
      </c>
      <c r="I16" s="211">
        <v>383.02699999999987</v>
      </c>
      <c r="J16" s="212">
        <v>451.40000000000009</v>
      </c>
      <c r="K16" s="231">
        <f t="shared" si="3"/>
        <v>4.1183478116744547E-3</v>
      </c>
      <c r="L16" s="232">
        <f t="shared" si="4"/>
        <v>4.8772199846087707E-3</v>
      </c>
      <c r="M16" s="52">
        <f t="shared" si="5"/>
        <v>0.17850699820117183</v>
      </c>
      <c r="O16" s="27">
        <f t="shared" si="6"/>
        <v>3.4141530288444417</v>
      </c>
      <c r="P16" s="143">
        <f t="shared" si="7"/>
        <v>3.6814419116747583</v>
      </c>
      <c r="Q16" s="52">
        <f t="shared" si="8"/>
        <v>7.828848928918207E-2</v>
      </c>
    </row>
    <row r="17" spans="1:17" ht="20.100000000000001" customHeight="1" x14ac:dyDescent="0.25">
      <c r="A17" s="8" t="s">
        <v>130</v>
      </c>
      <c r="B17" s="3"/>
      <c r="C17" s="19">
        <v>456.43</v>
      </c>
      <c r="D17" s="140">
        <v>53.509999999999991</v>
      </c>
      <c r="E17" s="214">
        <f t="shared" si="0"/>
        <v>1.5432618983707114E-3</v>
      </c>
      <c r="F17" s="215">
        <f t="shared" si="1"/>
        <v>1.6950815360828247E-4</v>
      </c>
      <c r="G17" s="54">
        <f t="shared" si="2"/>
        <v>-0.88276406020638432</v>
      </c>
      <c r="I17" s="31">
        <v>265.67200000000003</v>
      </c>
      <c r="J17" s="141">
        <v>39.212000000000003</v>
      </c>
      <c r="K17" s="227">
        <f t="shared" si="3"/>
        <v>2.8565341342077092E-3</v>
      </c>
      <c r="L17" s="228">
        <f t="shared" si="4"/>
        <v>4.2367202046184998E-4</v>
      </c>
      <c r="M17" s="54">
        <f t="shared" si="5"/>
        <v>-0.85240446866813224</v>
      </c>
      <c r="O17" s="238">
        <f t="shared" si="6"/>
        <v>5.8206515785553101</v>
      </c>
      <c r="P17" s="239">
        <f t="shared" si="7"/>
        <v>7.3279760792375273</v>
      </c>
      <c r="Q17" s="54">
        <f t="shared" si="8"/>
        <v>0.25896147198289032</v>
      </c>
    </row>
    <row r="18" spans="1:17" ht="20.100000000000001" customHeight="1" x14ac:dyDescent="0.25">
      <c r="A18" s="8" t="s">
        <v>10</v>
      </c>
      <c r="C18" s="19">
        <v>1862.319999999999</v>
      </c>
      <c r="D18" s="140">
        <v>1830.3300000000002</v>
      </c>
      <c r="E18" s="214">
        <f t="shared" si="0"/>
        <v>6.2967979724683782E-3</v>
      </c>
      <c r="F18" s="215">
        <f t="shared" si="1"/>
        <v>5.798091175366245E-3</v>
      </c>
      <c r="G18" s="52">
        <f t="shared" si="2"/>
        <v>-1.717749903346304E-2</v>
      </c>
      <c r="I18" s="19">
        <v>1127.9089999999992</v>
      </c>
      <c r="J18" s="140">
        <v>1256.1699999999992</v>
      </c>
      <c r="K18" s="227">
        <f t="shared" si="3"/>
        <v>1.2127399796666868E-2</v>
      </c>
      <c r="L18" s="228">
        <f t="shared" si="4"/>
        <v>1.3572479902671675E-2</v>
      </c>
      <c r="M18" s="52">
        <f t="shared" si="5"/>
        <v>0.11371573415940475</v>
      </c>
      <c r="O18" s="27">
        <f t="shared" si="6"/>
        <v>6.0564725718458687</v>
      </c>
      <c r="P18" s="143">
        <f t="shared" si="7"/>
        <v>6.8630793354203838</v>
      </c>
      <c r="Q18" s="52">
        <f t="shared" si="8"/>
        <v>0.13318094881236794</v>
      </c>
    </row>
    <row r="19" spans="1:17" ht="20.100000000000001" customHeight="1" thickBot="1" x14ac:dyDescent="0.3">
      <c r="A19" s="8" t="s">
        <v>11</v>
      </c>
      <c r="B19" s="10"/>
      <c r="C19" s="21">
        <v>2769.4299999999994</v>
      </c>
      <c r="D19" s="142">
        <v>1984.1099999999997</v>
      </c>
      <c r="E19" s="220">
        <f t="shared" si="0"/>
        <v>9.3638801113090694E-3</v>
      </c>
      <c r="F19" s="221">
        <f t="shared" si="1"/>
        <v>6.2852330901836924E-3</v>
      </c>
      <c r="G19" s="55">
        <f t="shared" si="2"/>
        <v>-0.28356737668039989</v>
      </c>
      <c r="I19" s="21">
        <v>662.41500000000008</v>
      </c>
      <c r="J19" s="142">
        <v>513.71900000000005</v>
      </c>
      <c r="K19" s="233">
        <f t="shared" si="3"/>
        <v>7.122357864250653E-3</v>
      </c>
      <c r="L19" s="234">
        <f t="shared" si="4"/>
        <v>5.5505551025104849E-3</v>
      </c>
      <c r="M19" s="55">
        <f t="shared" si="5"/>
        <v>-0.22447559309496315</v>
      </c>
      <c r="O19" s="240">
        <f t="shared" si="6"/>
        <v>2.3918820840389547</v>
      </c>
      <c r="P19" s="241">
        <f t="shared" si="7"/>
        <v>2.5891659232603037</v>
      </c>
      <c r="Q19" s="55">
        <f t="shared" si="8"/>
        <v>8.2480587374195974E-2</v>
      </c>
    </row>
    <row r="20" spans="1:17" ht="26.25" customHeight="1" thickBot="1" x14ac:dyDescent="0.3">
      <c r="A20" s="12" t="s">
        <v>12</v>
      </c>
      <c r="B20" s="48"/>
      <c r="C20" s="213">
        <f>C8+C9+C10+C13+C17+C18+C19</f>
        <v>295756.67</v>
      </c>
      <c r="D20" s="145">
        <f>D8+D9+D10+D13+D17+D18+D19</f>
        <v>315678.02999999991</v>
      </c>
      <c r="E20" s="222">
        <f>E8+E9+E10+E13+E17+E18+E19</f>
        <v>1.0000000000000002</v>
      </c>
      <c r="F20" s="223">
        <f>F8+F9+F10+F13+F17+F18+F19</f>
        <v>1</v>
      </c>
      <c r="G20" s="55">
        <f t="shared" si="2"/>
        <v>6.7357263658668898E-2</v>
      </c>
      <c r="H20" s="1"/>
      <c r="I20" s="213">
        <f>I8+I9+I10+I13+I17+I18+I19</f>
        <v>93005.015000000014</v>
      </c>
      <c r="J20" s="226">
        <f>J8+J9+J10+J13+J17+J18+J19</f>
        <v>92552.725000000064</v>
      </c>
      <c r="K20" s="235">
        <f>K8+K9+K10+K13+K17+K18+K19</f>
        <v>1.0000000000000002</v>
      </c>
      <c r="L20" s="236">
        <f>L8+L9+L10+L13+L17+L18+L19</f>
        <v>0.99999999999999989</v>
      </c>
      <c r="M20" s="55">
        <f t="shared" si="5"/>
        <v>-4.8630710935313529E-3</v>
      </c>
      <c r="N20" s="1"/>
      <c r="O20" s="24">
        <f t="shared" si="6"/>
        <v>3.1446464081435597</v>
      </c>
      <c r="P20" s="242">
        <f t="shared" si="7"/>
        <v>2.9318709635890752</v>
      </c>
      <c r="Q20" s="55">
        <f t="shared" si="8"/>
        <v>-6.766275661501045E-2</v>
      </c>
    </row>
    <row r="21" spans="1:17" x14ac:dyDescent="0.25">
      <c r="J21" s="272"/>
    </row>
    <row r="22" spans="1:17" x14ac:dyDescent="0.25">
      <c r="A22" s="1"/>
    </row>
    <row r="23" spans="1:17" ht="8.25" customHeight="1" thickBot="1" x14ac:dyDescent="0.3"/>
    <row r="24" spans="1:17" ht="15" customHeight="1" x14ac:dyDescent="0.25">
      <c r="A24" s="347" t="s">
        <v>2</v>
      </c>
      <c r="B24" s="321"/>
      <c r="C24" s="367" t="s">
        <v>1</v>
      </c>
      <c r="D24" s="360"/>
      <c r="E24" s="359" t="s">
        <v>105</v>
      </c>
      <c r="F24" s="359"/>
      <c r="G24" s="130" t="s">
        <v>0</v>
      </c>
      <c r="I24" s="361">
        <v>1000</v>
      </c>
      <c r="J24" s="360"/>
      <c r="K24" s="359" t="s">
        <v>105</v>
      </c>
      <c r="L24" s="359"/>
      <c r="M24" s="130" t="s">
        <v>0</v>
      </c>
      <c r="O24" s="358" t="s">
        <v>22</v>
      </c>
      <c r="P24" s="359"/>
      <c r="Q24" s="130" t="s">
        <v>0</v>
      </c>
    </row>
    <row r="25" spans="1:17" ht="15" customHeight="1" x14ac:dyDescent="0.25">
      <c r="A25" s="366"/>
      <c r="B25" s="322"/>
      <c r="C25" s="368" t="str">
        <f>C5</f>
        <v>nov</v>
      </c>
      <c r="D25" s="357"/>
      <c r="E25" s="362" t="str">
        <f>C5</f>
        <v>nov</v>
      </c>
      <c r="F25" s="362"/>
      <c r="G25" s="131" t="str">
        <f>G5</f>
        <v>2024 /2023</v>
      </c>
      <c r="I25" s="356" t="str">
        <f>C5</f>
        <v>nov</v>
      </c>
      <c r="J25" s="357"/>
      <c r="K25" s="369" t="str">
        <f>C5</f>
        <v>nov</v>
      </c>
      <c r="L25" s="364"/>
      <c r="M25" s="131" t="str">
        <f>G5</f>
        <v>2024 /2023</v>
      </c>
      <c r="O25" s="356" t="str">
        <f>C5</f>
        <v>nov</v>
      </c>
      <c r="P25" s="357"/>
      <c r="Q25" s="131" t="str">
        <f>G5</f>
        <v>2024 /2023</v>
      </c>
    </row>
    <row r="26" spans="1:17" ht="19.5" customHeight="1" x14ac:dyDescent="0.25">
      <c r="A26" s="366"/>
      <c r="B26" s="322"/>
      <c r="C26" s="139">
        <f>C6</f>
        <v>2023</v>
      </c>
      <c r="D26" s="137">
        <f>D6</f>
        <v>2024</v>
      </c>
      <c r="E26" s="68">
        <f>C6</f>
        <v>2023</v>
      </c>
      <c r="F26" s="137">
        <f>D6</f>
        <v>2024</v>
      </c>
      <c r="G26" s="131" t="s">
        <v>1</v>
      </c>
      <c r="I26" s="16">
        <f>C6</f>
        <v>2023</v>
      </c>
      <c r="J26" s="138">
        <f>D6</f>
        <v>2024</v>
      </c>
      <c r="K26" s="136">
        <f>C6</f>
        <v>2023</v>
      </c>
      <c r="L26" s="137">
        <f>D6</f>
        <v>2024</v>
      </c>
      <c r="M26" s="260">
        <v>1000</v>
      </c>
      <c r="O26" s="16">
        <f>C6</f>
        <v>2023</v>
      </c>
      <c r="P26" s="138">
        <f>D6</f>
        <v>2024</v>
      </c>
      <c r="Q26" s="131"/>
    </row>
    <row r="27" spans="1:17" ht="19.5" customHeight="1" x14ac:dyDescent="0.25">
      <c r="A27" s="23" t="s">
        <v>115</v>
      </c>
      <c r="B27" s="15"/>
      <c r="C27" s="78">
        <f>C28+C29</f>
        <v>56518.799999999996</v>
      </c>
      <c r="D27" s="210">
        <f>D28+D29</f>
        <v>51578.540000000008</v>
      </c>
      <c r="E27" s="216">
        <f t="shared" ref="E27:E40" si="9">C27/$C$40</f>
        <v>0.38841041723462816</v>
      </c>
      <c r="F27" s="217">
        <f t="shared" ref="F27:F40" si="10">D27/$D$40</f>
        <v>0.38035192914605481</v>
      </c>
      <c r="G27" s="53">
        <f t="shared" ref="G27:G40" si="11">(D27-C27)/C27</f>
        <v>-8.7409145275554115E-2</v>
      </c>
      <c r="I27" s="78">
        <f>I28+I29</f>
        <v>15849.147000000001</v>
      </c>
      <c r="J27" s="210">
        <f>J28+J29</f>
        <v>13694.916999999998</v>
      </c>
      <c r="K27" s="216">
        <f t="shared" ref="K27:K39" si="12">I27/$I$40</f>
        <v>0.33075843338531846</v>
      </c>
      <c r="L27" s="217">
        <f t="shared" ref="L27:L39" si="13">J27/$J$40</f>
        <v>0.33613014782943768</v>
      </c>
      <c r="M27" s="53">
        <f t="shared" ref="M27:M40" si="14">(J27-I27)/I27</f>
        <v>-0.13592087952745993</v>
      </c>
      <c r="O27" s="63">
        <f t="shared" ref="O27:O40" si="15">(I27/C27)*10</f>
        <v>2.8042256735811804</v>
      </c>
      <c r="P27" s="237">
        <f t="shared" ref="P27:P40" si="16">(J27/D27)*10</f>
        <v>2.6551579397167884</v>
      </c>
      <c r="Q27" s="53">
        <f t="shared" ref="Q27:Q40" si="17">(P27-O27)/O27</f>
        <v>-5.3158251587513174E-2</v>
      </c>
    </row>
    <row r="28" spans="1:17" ht="20.100000000000001" customHeight="1" x14ac:dyDescent="0.25">
      <c r="A28" s="8" t="s">
        <v>4</v>
      </c>
      <c r="C28" s="19">
        <v>23484.959999999999</v>
      </c>
      <c r="D28" s="140">
        <v>22698.390000000003</v>
      </c>
      <c r="E28" s="214">
        <f t="shared" si="9"/>
        <v>0.16139413986741674</v>
      </c>
      <c r="F28" s="215">
        <f t="shared" si="10"/>
        <v>0.16738310981678658</v>
      </c>
      <c r="G28" s="52">
        <f t="shared" si="11"/>
        <v>-3.3492499029165734E-2</v>
      </c>
      <c r="I28" s="19">
        <v>8157.4910000000009</v>
      </c>
      <c r="J28" s="140">
        <v>6625.2129999999997</v>
      </c>
      <c r="K28" s="214">
        <f t="shared" si="12"/>
        <v>0.17024000998380764</v>
      </c>
      <c r="L28" s="215">
        <f t="shared" si="13"/>
        <v>0.1626102462024058</v>
      </c>
      <c r="M28" s="52">
        <f t="shared" si="14"/>
        <v>-0.18783692191630993</v>
      </c>
      <c r="O28" s="27">
        <f t="shared" si="15"/>
        <v>3.4734958032715415</v>
      </c>
      <c r="P28" s="143">
        <f t="shared" si="16"/>
        <v>2.9188030516701842</v>
      </c>
      <c r="Q28" s="52">
        <f t="shared" si="17"/>
        <v>-0.15969293847394755</v>
      </c>
    </row>
    <row r="29" spans="1:17" ht="20.100000000000001" customHeight="1" x14ac:dyDescent="0.25">
      <c r="A29" s="8" t="s">
        <v>5</v>
      </c>
      <c r="C29" s="19">
        <v>33033.839999999997</v>
      </c>
      <c r="D29" s="140">
        <v>28880.15</v>
      </c>
      <c r="E29" s="214">
        <f t="shared" si="9"/>
        <v>0.22701627736721142</v>
      </c>
      <c r="F29" s="215">
        <f t="shared" si="10"/>
        <v>0.21296881932926823</v>
      </c>
      <c r="G29" s="52">
        <f t="shared" si="11"/>
        <v>-0.1257404528205015</v>
      </c>
      <c r="I29" s="19">
        <v>7691.6560000000009</v>
      </c>
      <c r="J29" s="140">
        <v>7069.7039999999988</v>
      </c>
      <c r="K29" s="214">
        <f t="shared" si="12"/>
        <v>0.16051842340151082</v>
      </c>
      <c r="L29" s="215">
        <f t="shared" si="13"/>
        <v>0.1735199016270319</v>
      </c>
      <c r="M29" s="52">
        <f t="shared" si="14"/>
        <v>-8.0860610510922748E-2</v>
      </c>
      <c r="O29" s="27">
        <f t="shared" si="15"/>
        <v>2.3284171625218266</v>
      </c>
      <c r="P29" s="143">
        <f t="shared" si="16"/>
        <v>2.4479457343538726</v>
      </c>
      <c r="Q29" s="52">
        <f t="shared" si="17"/>
        <v>5.1334689400154065E-2</v>
      </c>
    </row>
    <row r="30" spans="1:17" ht="20.100000000000001" customHeight="1" x14ac:dyDescent="0.25">
      <c r="A30" s="23" t="s">
        <v>38</v>
      </c>
      <c r="B30" s="15"/>
      <c r="C30" s="78">
        <f>C31+C32</f>
        <v>32028.37</v>
      </c>
      <c r="D30" s="210">
        <f>D31+D32</f>
        <v>36729.65</v>
      </c>
      <c r="E30" s="216">
        <f t="shared" si="9"/>
        <v>0.22010645227862319</v>
      </c>
      <c r="F30" s="217">
        <f t="shared" si="10"/>
        <v>0.27085282434049879</v>
      </c>
      <c r="G30" s="53">
        <f t="shared" si="11"/>
        <v>0.14678486604219954</v>
      </c>
      <c r="I30" s="78">
        <f>I31+I32</f>
        <v>4599.5389999999989</v>
      </c>
      <c r="J30" s="210">
        <f>J31+J32</f>
        <v>4831.9210000000012</v>
      </c>
      <c r="K30" s="216">
        <f t="shared" si="12"/>
        <v>9.5988529473205964E-2</v>
      </c>
      <c r="L30" s="217">
        <f t="shared" si="13"/>
        <v>0.11859541171590636</v>
      </c>
      <c r="M30" s="53">
        <f t="shared" si="14"/>
        <v>5.0522889359129769E-2</v>
      </c>
      <c r="O30" s="63">
        <f t="shared" si="15"/>
        <v>1.4360827603777524</v>
      </c>
      <c r="P30" s="237">
        <f t="shared" si="16"/>
        <v>1.3155369027475081</v>
      </c>
      <c r="Q30" s="53">
        <f t="shared" si="17"/>
        <v>-8.3940745586650919E-2</v>
      </c>
    </row>
    <row r="31" spans="1:17" ht="20.100000000000001" customHeight="1" x14ac:dyDescent="0.25">
      <c r="A31" s="8"/>
      <c r="B31" t="s">
        <v>6</v>
      </c>
      <c r="C31" s="31">
        <v>30783.3</v>
      </c>
      <c r="D31" s="141">
        <v>35391.61</v>
      </c>
      <c r="E31" s="214">
        <f t="shared" si="9"/>
        <v>0.21155003993111549</v>
      </c>
      <c r="F31" s="215">
        <f t="shared" si="10"/>
        <v>0.26098581191101577</v>
      </c>
      <c r="G31" s="52">
        <f t="shared" si="11"/>
        <v>0.14970162393245692</v>
      </c>
      <c r="I31" s="31">
        <v>4320.0259999999989</v>
      </c>
      <c r="J31" s="141">
        <v>4533.0260000000007</v>
      </c>
      <c r="K31" s="214">
        <f t="shared" si="12"/>
        <v>9.0155327093870946E-2</v>
      </c>
      <c r="L31" s="215">
        <f t="shared" si="13"/>
        <v>0.11125928689415826</v>
      </c>
      <c r="M31" s="52">
        <f t="shared" si="14"/>
        <v>4.9305258810942776E-2</v>
      </c>
      <c r="O31" s="27">
        <f t="shared" si="15"/>
        <v>1.4033667605487388</v>
      </c>
      <c r="P31" s="143">
        <f t="shared" si="16"/>
        <v>1.2808193806385186</v>
      </c>
      <c r="Q31" s="52">
        <f t="shared" si="17"/>
        <v>-8.732384388404793E-2</v>
      </c>
    </row>
    <row r="32" spans="1:17" ht="20.100000000000001" customHeight="1" x14ac:dyDescent="0.25">
      <c r="A32" s="8"/>
      <c r="B32" t="s">
        <v>39</v>
      </c>
      <c r="C32" s="31">
        <v>1245.07</v>
      </c>
      <c r="D32" s="141">
        <v>1338.0400000000002</v>
      </c>
      <c r="E32" s="218">
        <f t="shared" si="9"/>
        <v>8.5564123475077043E-3</v>
      </c>
      <c r="F32" s="219">
        <f t="shared" si="10"/>
        <v>9.8670124294830217E-3</v>
      </c>
      <c r="G32" s="52">
        <f t="shared" si="11"/>
        <v>7.4670500453789951E-2</v>
      </c>
      <c r="I32" s="31">
        <v>279.51300000000009</v>
      </c>
      <c r="J32" s="141">
        <v>298.89500000000004</v>
      </c>
      <c r="K32" s="218">
        <f t="shared" si="12"/>
        <v>5.8332023793350235E-3</v>
      </c>
      <c r="L32" s="219">
        <f t="shared" si="13"/>
        <v>7.3361248217480848E-3</v>
      </c>
      <c r="M32" s="52">
        <f t="shared" si="14"/>
        <v>6.9342034180878684E-2</v>
      </c>
      <c r="O32" s="27">
        <f t="shared" si="15"/>
        <v>2.244958114804791</v>
      </c>
      <c r="P32" s="143">
        <f t="shared" si="16"/>
        <v>2.2338270903709905</v>
      </c>
      <c r="Q32" s="52">
        <f t="shared" si="17"/>
        <v>-4.958232565852763E-3</v>
      </c>
    </row>
    <row r="33" spans="1:17" ht="20.100000000000001" customHeight="1" x14ac:dyDescent="0.25">
      <c r="A33" s="23" t="s">
        <v>129</v>
      </c>
      <c r="B33" s="15"/>
      <c r="C33" s="78">
        <f>SUM(C34:C36)</f>
        <v>54916.810000000005</v>
      </c>
      <c r="D33" s="210">
        <f>SUM(D34:D36)</f>
        <v>45691.37999999999</v>
      </c>
      <c r="E33" s="216">
        <f t="shared" si="9"/>
        <v>0.37740116713898392</v>
      </c>
      <c r="F33" s="217">
        <f t="shared" si="10"/>
        <v>0.33693866728964139</v>
      </c>
      <c r="G33" s="53">
        <f t="shared" si="11"/>
        <v>-0.1679891821830149</v>
      </c>
      <c r="I33" s="78">
        <f>SUM(I34:I36)</f>
        <v>26828.266999999996</v>
      </c>
      <c r="J33" s="210">
        <f>SUM(J34:J36)</f>
        <v>21563.151000000002</v>
      </c>
      <c r="K33" s="216">
        <f t="shared" si="12"/>
        <v>0.55988347911487202</v>
      </c>
      <c r="L33" s="217">
        <f t="shared" si="13"/>
        <v>0.52924929251476949</v>
      </c>
      <c r="M33" s="53">
        <f t="shared" si="14"/>
        <v>-0.19625255705111311</v>
      </c>
      <c r="O33" s="63">
        <f t="shared" si="15"/>
        <v>4.8852558988768635</v>
      </c>
      <c r="P33" s="237">
        <f t="shared" si="16"/>
        <v>4.7193039474841871</v>
      </c>
      <c r="Q33" s="53">
        <f t="shared" si="17"/>
        <v>-3.3969960802018431E-2</v>
      </c>
    </row>
    <row r="34" spans="1:17" ht="20.100000000000001" customHeight="1" x14ac:dyDescent="0.25">
      <c r="A34" s="8"/>
      <c r="B34" s="3" t="s">
        <v>7</v>
      </c>
      <c r="C34" s="31">
        <v>52449.330000000009</v>
      </c>
      <c r="D34" s="141">
        <v>43348.05999999999</v>
      </c>
      <c r="E34" s="214">
        <f t="shared" si="9"/>
        <v>0.36044406726570105</v>
      </c>
      <c r="F34" s="215">
        <f t="shared" si="10"/>
        <v>0.31965849063852769</v>
      </c>
      <c r="G34" s="52">
        <f t="shared" si="11"/>
        <v>-0.17352500022402606</v>
      </c>
      <c r="I34" s="31">
        <v>25815.156999999999</v>
      </c>
      <c r="J34" s="141">
        <v>20578.501</v>
      </c>
      <c r="K34" s="214">
        <f t="shared" si="12"/>
        <v>0.53874072130923112</v>
      </c>
      <c r="L34" s="215">
        <f t="shared" si="13"/>
        <v>0.50508189156883776</v>
      </c>
      <c r="M34" s="52">
        <f t="shared" si="14"/>
        <v>-0.20285199117712122</v>
      </c>
      <c r="O34" s="27">
        <f t="shared" si="15"/>
        <v>4.9219231208482537</v>
      </c>
      <c r="P34" s="143">
        <f t="shared" si="16"/>
        <v>4.7472715041918843</v>
      </c>
      <c r="Q34" s="52">
        <f t="shared" si="17"/>
        <v>-3.5484425979061131E-2</v>
      </c>
    </row>
    <row r="35" spans="1:17" ht="20.100000000000001" customHeight="1" x14ac:dyDescent="0.25">
      <c r="A35" s="8"/>
      <c r="B35" s="3" t="s">
        <v>8</v>
      </c>
      <c r="C35" s="31">
        <v>1509.2799999999997</v>
      </c>
      <c r="D35" s="141">
        <v>1334.8300000000002</v>
      </c>
      <c r="E35" s="214">
        <f t="shared" si="9"/>
        <v>1.0372125284398811E-2</v>
      </c>
      <c r="F35" s="215">
        <f t="shared" si="10"/>
        <v>9.8433411566521342E-3</v>
      </c>
      <c r="G35" s="52">
        <f t="shared" si="11"/>
        <v>-0.1155849146612952</v>
      </c>
      <c r="I35" s="31">
        <v>767.19</v>
      </c>
      <c r="J35" s="141">
        <v>704.14899999999989</v>
      </c>
      <c r="K35" s="214">
        <f t="shared" si="12"/>
        <v>1.6010613221574793E-2</v>
      </c>
      <c r="L35" s="215">
        <f t="shared" si="13"/>
        <v>1.7282741287439035E-2</v>
      </c>
      <c r="M35" s="52">
        <f t="shared" si="14"/>
        <v>-8.2171300460120916E-2</v>
      </c>
      <c r="O35" s="27">
        <f t="shared" si="15"/>
        <v>5.0831522315276167</v>
      </c>
      <c r="P35" s="143">
        <f t="shared" si="16"/>
        <v>5.2751960923862953</v>
      </c>
      <c r="Q35" s="52">
        <f t="shared" si="17"/>
        <v>3.7780466157899123E-2</v>
      </c>
    </row>
    <row r="36" spans="1:17" ht="20.100000000000001" customHeight="1" x14ac:dyDescent="0.25">
      <c r="A36" s="32"/>
      <c r="B36" s="33" t="s">
        <v>9</v>
      </c>
      <c r="C36" s="211">
        <v>958.19999999999959</v>
      </c>
      <c r="D36" s="212">
        <v>1008.4899999999996</v>
      </c>
      <c r="E36" s="218">
        <f t="shared" si="9"/>
        <v>6.5849745888840626E-3</v>
      </c>
      <c r="F36" s="219">
        <f t="shared" si="10"/>
        <v>7.4368354944615456E-3</v>
      </c>
      <c r="G36" s="318">
        <f t="shared" si="11"/>
        <v>5.2483823836359828E-2</v>
      </c>
      <c r="I36" s="211">
        <v>245.92000000000004</v>
      </c>
      <c r="J36" s="212">
        <v>280.50100000000009</v>
      </c>
      <c r="K36" s="218">
        <f t="shared" si="12"/>
        <v>5.1321445840661027E-3</v>
      </c>
      <c r="L36" s="219">
        <f t="shared" si="13"/>
        <v>6.8846596584926471E-3</v>
      </c>
      <c r="M36" s="318">
        <f t="shared" si="14"/>
        <v>0.14061890045543282</v>
      </c>
      <c r="O36" s="27">
        <f t="shared" si="15"/>
        <v>2.5664788144437498</v>
      </c>
      <c r="P36" s="143">
        <f t="shared" si="16"/>
        <v>2.7813959483981021</v>
      </c>
      <c r="Q36" s="52">
        <f t="shared" si="17"/>
        <v>8.3740077161296472E-2</v>
      </c>
    </row>
    <row r="37" spans="1:17" ht="20.100000000000001" customHeight="1" x14ac:dyDescent="0.25">
      <c r="A37" s="8" t="s">
        <v>130</v>
      </c>
      <c r="B37" s="3"/>
      <c r="C37" s="19">
        <v>274.20999999999998</v>
      </c>
      <c r="D37" s="140">
        <v>1.93</v>
      </c>
      <c r="E37" s="214">
        <f t="shared" si="9"/>
        <v>1.8844352765788974E-3</v>
      </c>
      <c r="F37" s="215">
        <f t="shared" si="10"/>
        <v>1.4232260611717309E-5</v>
      </c>
      <c r="G37" s="52">
        <f t="shared" si="11"/>
        <v>-0.99296159877466172</v>
      </c>
      <c r="I37" s="19">
        <v>69.350999999999999</v>
      </c>
      <c r="J37" s="140">
        <v>0.58800000000000008</v>
      </c>
      <c r="K37" s="214">
        <f t="shared" si="12"/>
        <v>1.4472973286010419E-3</v>
      </c>
      <c r="L37" s="215">
        <f t="shared" si="13"/>
        <v>1.4431962378721202E-5</v>
      </c>
      <c r="M37" s="52">
        <f t="shared" si="14"/>
        <v>-0.9915213911839772</v>
      </c>
      <c r="O37" s="238">
        <f t="shared" ref="O37" si="18">(I37/C37)*10</f>
        <v>2.5291200175048321</v>
      </c>
      <c r="P37" s="239">
        <f t="shared" ref="P37" si="19">(J37/D37)*10</f>
        <v>3.0466321243523318</v>
      </c>
      <c r="Q37" s="54">
        <f t="shared" ref="Q37" si="20">(P37-O37)/O37</f>
        <v>0.20462141110964932</v>
      </c>
    </row>
    <row r="38" spans="1:17" ht="20.100000000000001" customHeight="1" x14ac:dyDescent="0.25">
      <c r="A38" s="8" t="s">
        <v>10</v>
      </c>
      <c r="C38" s="19">
        <v>713.55000000000018</v>
      </c>
      <c r="D38" s="140">
        <v>921.19999999999993</v>
      </c>
      <c r="E38" s="214">
        <f t="shared" si="9"/>
        <v>4.9036825484222776E-3</v>
      </c>
      <c r="F38" s="215">
        <f t="shared" si="10"/>
        <v>6.7931391064839294E-3</v>
      </c>
      <c r="G38" s="52">
        <f t="shared" si="11"/>
        <v>0.29100974003223279</v>
      </c>
      <c r="H38" s="52"/>
      <c r="I38" s="19">
        <v>274.60599999999999</v>
      </c>
      <c r="J38" s="140">
        <v>426.42400000000004</v>
      </c>
      <c r="K38" s="214">
        <f t="shared" si="12"/>
        <v>5.7307973961127851E-3</v>
      </c>
      <c r="L38" s="215">
        <f t="shared" si="13"/>
        <v>1.0466216199632328E-2</v>
      </c>
      <c r="M38" s="52">
        <f t="shared" si="14"/>
        <v>0.55285754863331482</v>
      </c>
      <c r="O38" s="27">
        <f t="shared" si="15"/>
        <v>3.8484479013383774</v>
      </c>
      <c r="P38" s="143">
        <f t="shared" si="16"/>
        <v>4.6290056448111168</v>
      </c>
      <c r="Q38" s="52">
        <f t="shared" si="17"/>
        <v>0.20282403802355858</v>
      </c>
    </row>
    <row r="39" spans="1:17" ht="20.100000000000001" customHeight="1" thickBot="1" x14ac:dyDescent="0.3">
      <c r="A39" s="8" t="s">
        <v>11</v>
      </c>
      <c r="B39" s="10"/>
      <c r="C39" s="21">
        <v>1061.3500000000001</v>
      </c>
      <c r="D39" s="142">
        <v>684.71</v>
      </c>
      <c r="E39" s="220">
        <f t="shared" si="9"/>
        <v>7.2938455227636234E-3</v>
      </c>
      <c r="F39" s="221">
        <f t="shared" si="10"/>
        <v>5.0492078567093051E-3</v>
      </c>
      <c r="G39" s="55">
        <f t="shared" si="11"/>
        <v>-0.35486879917086733</v>
      </c>
      <c r="I39" s="21">
        <v>296.67999999999995</v>
      </c>
      <c r="J39" s="142">
        <v>225.89899999999997</v>
      </c>
      <c r="K39" s="220">
        <f t="shared" si="12"/>
        <v>6.1914633018897644E-3</v>
      </c>
      <c r="L39" s="221">
        <f t="shared" si="13"/>
        <v>5.5444997778754078E-3</v>
      </c>
      <c r="M39" s="55">
        <f t="shared" si="14"/>
        <v>-0.2385769178913307</v>
      </c>
      <c r="O39" s="240">
        <f t="shared" si="15"/>
        <v>2.7953078626277845</v>
      </c>
      <c r="P39" s="241">
        <f t="shared" si="16"/>
        <v>3.2991923588088383</v>
      </c>
      <c r="Q39" s="55">
        <f t="shared" si="17"/>
        <v>0.18026082311640879</v>
      </c>
    </row>
    <row r="40" spans="1:17" ht="26.25" customHeight="1" thickBot="1" x14ac:dyDescent="0.3">
      <c r="A40" s="12" t="s">
        <v>12</v>
      </c>
      <c r="B40" s="48"/>
      <c r="C40" s="213">
        <f>C28+C29+C30+C33+C37+C38+C39</f>
        <v>145513.09</v>
      </c>
      <c r="D40" s="226">
        <f>D28+D29+D30+D33+D37+D38+D39</f>
        <v>135607.41</v>
      </c>
      <c r="E40" s="222">
        <f t="shared" si="9"/>
        <v>1</v>
      </c>
      <c r="F40" s="223">
        <f t="shared" si="10"/>
        <v>1</v>
      </c>
      <c r="G40" s="55">
        <f t="shared" si="11"/>
        <v>-6.8074150579854997E-2</v>
      </c>
      <c r="H40" s="1"/>
      <c r="I40" s="213">
        <f>I28+I29+I30+I33+I37+I38+I39</f>
        <v>47917.59</v>
      </c>
      <c r="J40" s="226">
        <f>J28+J29+J30+J33+J37+J38+J39</f>
        <v>40742.9</v>
      </c>
      <c r="K40" s="222">
        <f>K28+K29+K30+K33+K37+K38+K39</f>
        <v>1</v>
      </c>
      <c r="L40" s="223">
        <f>L28+L29+L30+L33+L37+L38+L39</f>
        <v>1</v>
      </c>
      <c r="M40" s="55">
        <f t="shared" si="14"/>
        <v>-0.14972977564188841</v>
      </c>
      <c r="N40" s="1"/>
      <c r="O40" s="24">
        <f t="shared" si="15"/>
        <v>3.2930088970002629</v>
      </c>
      <c r="P40" s="242">
        <f t="shared" si="16"/>
        <v>3.0044744605033014</v>
      </c>
      <c r="Q40" s="55">
        <f t="shared" si="17"/>
        <v>-8.7620302744945325E-2</v>
      </c>
    </row>
    <row r="42" spans="1:17" x14ac:dyDescent="0.25">
      <c r="A42" s="1"/>
    </row>
    <row r="43" spans="1:17" ht="8.25" customHeight="1" thickBot="1" x14ac:dyDescent="0.3"/>
    <row r="44" spans="1:17" ht="15" customHeight="1" x14ac:dyDescent="0.25">
      <c r="A44" s="347" t="s">
        <v>15</v>
      </c>
      <c r="B44" s="321"/>
      <c r="C44" s="367" t="s">
        <v>1</v>
      </c>
      <c r="D44" s="360"/>
      <c r="E44" s="359" t="s">
        <v>105</v>
      </c>
      <c r="F44" s="359"/>
      <c r="G44" s="130" t="s">
        <v>0</v>
      </c>
      <c r="I44" s="361">
        <v>1000</v>
      </c>
      <c r="J44" s="360"/>
      <c r="K44" s="359" t="s">
        <v>105</v>
      </c>
      <c r="L44" s="359"/>
      <c r="M44" s="130" t="s">
        <v>0</v>
      </c>
      <c r="O44" s="358" t="s">
        <v>22</v>
      </c>
      <c r="P44" s="359"/>
      <c r="Q44" s="130" t="s">
        <v>0</v>
      </c>
    </row>
    <row r="45" spans="1:17" ht="15" customHeight="1" x14ac:dyDescent="0.25">
      <c r="A45" s="366"/>
      <c r="B45" s="322"/>
      <c r="C45" s="368" t="str">
        <f>C5</f>
        <v>nov</v>
      </c>
      <c r="D45" s="357"/>
      <c r="E45" s="362" t="str">
        <f>C25</f>
        <v>nov</v>
      </c>
      <c r="F45" s="362"/>
      <c r="G45" s="131" t="str">
        <f>G25</f>
        <v>2024 /2023</v>
      </c>
      <c r="I45" s="356" t="str">
        <f>C5</f>
        <v>nov</v>
      </c>
      <c r="J45" s="357"/>
      <c r="K45" s="369" t="str">
        <f>C25</f>
        <v>nov</v>
      </c>
      <c r="L45" s="364"/>
      <c r="M45" s="131" t="str">
        <f>G45</f>
        <v>2024 /2023</v>
      </c>
      <c r="O45" s="356" t="str">
        <f>C5</f>
        <v>nov</v>
      </c>
      <c r="P45" s="357"/>
      <c r="Q45" s="131" t="str">
        <f>Q25</f>
        <v>2024 /2023</v>
      </c>
    </row>
    <row r="46" spans="1:17" ht="15.75" customHeight="1" x14ac:dyDescent="0.25">
      <c r="A46" s="366"/>
      <c r="B46" s="322"/>
      <c r="C46" s="139">
        <f>C6</f>
        <v>2023</v>
      </c>
      <c r="D46" s="137">
        <f>D6</f>
        <v>2024</v>
      </c>
      <c r="E46" s="68">
        <f>C26</f>
        <v>2023</v>
      </c>
      <c r="F46" s="137">
        <f>D26</f>
        <v>2024</v>
      </c>
      <c r="G46" s="131" t="s">
        <v>1</v>
      </c>
      <c r="I46" s="16">
        <f>C6</f>
        <v>2023</v>
      </c>
      <c r="J46" s="138">
        <f>D6</f>
        <v>2024</v>
      </c>
      <c r="K46" s="136">
        <f>C26</f>
        <v>2023</v>
      </c>
      <c r="L46" s="137">
        <f>D26</f>
        <v>2024</v>
      </c>
      <c r="M46" s="260">
        <v>1000</v>
      </c>
      <c r="O46" s="16">
        <f>O26</f>
        <v>2023</v>
      </c>
      <c r="P46" s="138">
        <f>P26</f>
        <v>2024</v>
      </c>
      <c r="Q46" s="131"/>
    </row>
    <row r="47" spans="1:17" s="270" customFormat="1" ht="15.75" customHeight="1" x14ac:dyDescent="0.25">
      <c r="A47" s="23" t="s">
        <v>115</v>
      </c>
      <c r="B47" s="15"/>
      <c r="C47" s="78">
        <f>C48+C49</f>
        <v>77519.520000000004</v>
      </c>
      <c r="D47" s="210">
        <f>D48+D49</f>
        <v>89118.62999999999</v>
      </c>
      <c r="E47" s="216">
        <f t="shared" ref="E47:E59" si="21">C47/$C$60</f>
        <v>0.51595895145736015</v>
      </c>
      <c r="F47" s="217">
        <f t="shared" ref="F47:F59" si="22">D47/$D$60</f>
        <v>0.49490933057263881</v>
      </c>
      <c r="G47" s="53">
        <f t="shared" ref="G47:G60" si="23">(D47-C47)/C47</f>
        <v>0.14962824847212658</v>
      </c>
      <c r="H47"/>
      <c r="I47" s="78">
        <f>I48+I49</f>
        <v>26051.277999999998</v>
      </c>
      <c r="J47" s="210">
        <f>J48+J49</f>
        <v>27758.949000000011</v>
      </c>
      <c r="K47" s="216">
        <f t="shared" ref="K47:K59" si="24">I47/$I$60</f>
        <v>0.57779476206503244</v>
      </c>
      <c r="L47" s="217">
        <f t="shared" ref="L47:L59" si="25">J47/$J$60</f>
        <v>0.53578542293860298</v>
      </c>
      <c r="M47" s="53">
        <f t="shared" ref="M47:M60" si="26">(J47-I47)/I47</f>
        <v>6.5550373382834162E-2</v>
      </c>
      <c r="N47"/>
      <c r="O47" s="63">
        <f t="shared" ref="O47:O60" si="27">(I47/C47)*10</f>
        <v>3.3606087860193146</v>
      </c>
      <c r="P47" s="237">
        <f t="shared" ref="P47:P60" si="28">(J47/D47)*10</f>
        <v>3.1148312086934027</v>
      </c>
      <c r="Q47" s="53">
        <f t="shared" ref="Q47:Q60" si="29">(P47-O47)/O47</f>
        <v>-7.3134837458137661E-2</v>
      </c>
    </row>
    <row r="48" spans="1:17" ht="20.100000000000001" customHeight="1" x14ac:dyDescent="0.25">
      <c r="A48" s="8" t="s">
        <v>4</v>
      </c>
      <c r="C48" s="19">
        <v>34535.170000000006</v>
      </c>
      <c r="D48" s="140">
        <v>48394.36</v>
      </c>
      <c r="E48" s="214">
        <f t="shared" si="21"/>
        <v>0.22986120272160721</v>
      </c>
      <c r="F48" s="215">
        <f t="shared" si="22"/>
        <v>0.26875211514238145</v>
      </c>
      <c r="G48" s="52">
        <f t="shared" si="23"/>
        <v>0.4013065521322175</v>
      </c>
      <c r="I48" s="19">
        <v>14625.58</v>
      </c>
      <c r="J48" s="140">
        <v>16932.459000000006</v>
      </c>
      <c r="K48" s="214">
        <f t="shared" si="24"/>
        <v>0.32438268541616644</v>
      </c>
      <c r="L48" s="215">
        <f t="shared" si="25"/>
        <v>0.32681945943650653</v>
      </c>
      <c r="M48" s="52">
        <f t="shared" si="26"/>
        <v>0.1577290610013419</v>
      </c>
      <c r="O48" s="27">
        <f t="shared" si="27"/>
        <v>4.2349813248349424</v>
      </c>
      <c r="P48" s="143">
        <f t="shared" si="28"/>
        <v>3.4988496593404701</v>
      </c>
      <c r="Q48" s="52">
        <f t="shared" si="29"/>
        <v>-0.17382170286740589</v>
      </c>
    </row>
    <row r="49" spans="1:17" ht="20.100000000000001" customHeight="1" x14ac:dyDescent="0.25">
      <c r="A49" s="8" t="s">
        <v>5</v>
      </c>
      <c r="C49" s="19">
        <v>42984.35</v>
      </c>
      <c r="D49" s="140">
        <v>40724.26999999999</v>
      </c>
      <c r="E49" s="214">
        <f t="shared" si="21"/>
        <v>0.286097748735753</v>
      </c>
      <c r="F49" s="215">
        <f t="shared" si="22"/>
        <v>0.22615721543025732</v>
      </c>
      <c r="G49" s="52">
        <f t="shared" si="23"/>
        <v>-5.2579136360094057E-2</v>
      </c>
      <c r="I49" s="19">
        <v>11425.697999999999</v>
      </c>
      <c r="J49" s="140">
        <v>10826.490000000005</v>
      </c>
      <c r="K49" s="214">
        <f t="shared" si="24"/>
        <v>0.253412076648866</v>
      </c>
      <c r="L49" s="215">
        <f t="shared" si="25"/>
        <v>0.20896596350209642</v>
      </c>
      <c r="M49" s="52">
        <f t="shared" si="26"/>
        <v>-5.2443885703962537E-2</v>
      </c>
      <c r="O49" s="27">
        <f t="shared" si="27"/>
        <v>2.6581064968994528</v>
      </c>
      <c r="P49" s="143">
        <f t="shared" si="28"/>
        <v>2.6584859593554429</v>
      </c>
      <c r="Q49" s="52">
        <f t="shared" si="29"/>
        <v>1.4275667902422266E-4</v>
      </c>
    </row>
    <row r="50" spans="1:17" ht="20.100000000000001" customHeight="1" x14ac:dyDescent="0.25">
      <c r="A50" s="23" t="s">
        <v>38</v>
      </c>
      <c r="B50" s="15"/>
      <c r="C50" s="78">
        <f>C51+C52</f>
        <v>57980.549999999988</v>
      </c>
      <c r="D50" s="210">
        <f>D51+D52</f>
        <v>71336.669999999969</v>
      </c>
      <c r="E50" s="216">
        <f t="shared" si="21"/>
        <v>0.38591033307379918</v>
      </c>
      <c r="F50" s="217">
        <f t="shared" si="22"/>
        <v>0.39615940679273492</v>
      </c>
      <c r="G50" s="53">
        <f t="shared" si="23"/>
        <v>0.23035517945241954</v>
      </c>
      <c r="I50" s="78">
        <f>I51+I52</f>
        <v>7529.6099999999988</v>
      </c>
      <c r="J50" s="210">
        <f>J51+J52</f>
        <v>8746.7859999999982</v>
      </c>
      <c r="K50" s="216">
        <f t="shared" si="24"/>
        <v>0.16700022234580925</v>
      </c>
      <c r="L50" s="217">
        <f t="shared" si="25"/>
        <v>0.16882485127097024</v>
      </c>
      <c r="M50" s="53">
        <f t="shared" si="26"/>
        <v>0.16165193150774074</v>
      </c>
      <c r="O50" s="63">
        <f t="shared" si="27"/>
        <v>1.298644114276253</v>
      </c>
      <c r="P50" s="237">
        <f t="shared" si="28"/>
        <v>1.2261276002930894</v>
      </c>
      <c r="Q50" s="53">
        <f t="shared" si="29"/>
        <v>-5.5840174522007339E-2</v>
      </c>
    </row>
    <row r="51" spans="1:17" ht="20.100000000000001" customHeight="1" x14ac:dyDescent="0.25">
      <c r="A51" s="8"/>
      <c r="B51" t="s">
        <v>6</v>
      </c>
      <c r="C51" s="31">
        <v>57194.339999999989</v>
      </c>
      <c r="D51" s="141">
        <v>70611.63999999997</v>
      </c>
      <c r="E51" s="214">
        <f t="shared" si="21"/>
        <v>0.38067743060968057</v>
      </c>
      <c r="F51" s="215">
        <f t="shared" si="22"/>
        <v>0.39213304202540089</v>
      </c>
      <c r="G51" s="52">
        <f t="shared" si="23"/>
        <v>0.23459139488278008</v>
      </c>
      <c r="I51" s="31">
        <v>7298.2029999999986</v>
      </c>
      <c r="J51" s="141">
        <v>8537.4279999999981</v>
      </c>
      <c r="K51" s="214">
        <f t="shared" si="24"/>
        <v>0.16186781569362185</v>
      </c>
      <c r="L51" s="215">
        <f t="shared" si="25"/>
        <v>0.16478395748296767</v>
      </c>
      <c r="M51" s="52">
        <f t="shared" si="26"/>
        <v>0.16979864769450778</v>
      </c>
      <c r="O51" s="27">
        <f t="shared" si="27"/>
        <v>1.2760358804734875</v>
      </c>
      <c r="P51" s="143">
        <f t="shared" si="28"/>
        <v>1.2090680799936102</v>
      </c>
      <c r="Q51" s="52">
        <f t="shared" si="29"/>
        <v>-5.2481126514270206E-2</v>
      </c>
    </row>
    <row r="52" spans="1:17" ht="20.100000000000001" customHeight="1" x14ac:dyDescent="0.25">
      <c r="A52" s="8"/>
      <c r="B52" t="s">
        <v>39</v>
      </c>
      <c r="C52" s="31">
        <v>786.20999999999992</v>
      </c>
      <c r="D52" s="141">
        <v>725.02999999999963</v>
      </c>
      <c r="E52" s="218">
        <f t="shared" si="21"/>
        <v>5.2329024641185997E-3</v>
      </c>
      <c r="F52" s="219">
        <f t="shared" si="22"/>
        <v>4.0263647673340602E-3</v>
      </c>
      <c r="G52" s="52">
        <f t="shared" si="23"/>
        <v>-7.7816359496826928E-2</v>
      </c>
      <c r="I52" s="31">
        <v>231.40700000000001</v>
      </c>
      <c r="J52" s="141">
        <v>209.35799999999995</v>
      </c>
      <c r="K52" s="218">
        <f t="shared" si="24"/>
        <v>5.1324066521873891E-3</v>
      </c>
      <c r="L52" s="219">
        <f t="shared" si="25"/>
        <v>4.0408937880025636E-3</v>
      </c>
      <c r="M52" s="52">
        <f t="shared" si="26"/>
        <v>-9.5282338045089662E-2</v>
      </c>
      <c r="O52" s="27">
        <f t="shared" si="27"/>
        <v>2.9433230307424232</v>
      </c>
      <c r="P52" s="143">
        <f t="shared" si="28"/>
        <v>2.8875770657765893</v>
      </c>
      <c r="Q52" s="52">
        <f t="shared" si="29"/>
        <v>-1.8939805241755096E-2</v>
      </c>
    </row>
    <row r="53" spans="1:17" ht="20.100000000000001" customHeight="1" x14ac:dyDescent="0.25">
      <c r="A53" s="23" t="s">
        <v>129</v>
      </c>
      <c r="B53" s="15"/>
      <c r="C53" s="78">
        <f>SUM(C54:C56)</f>
        <v>11704.439999999999</v>
      </c>
      <c r="D53" s="210">
        <f>SUM(D54:D56)</f>
        <v>17355.209999999995</v>
      </c>
      <c r="E53" s="216">
        <f t="shared" si="21"/>
        <v>7.7903095759565902E-2</v>
      </c>
      <c r="F53" s="217">
        <f t="shared" si="22"/>
        <v>9.6380020238726355E-2</v>
      </c>
      <c r="G53" s="53">
        <f t="shared" si="23"/>
        <v>0.48278858279422149</v>
      </c>
      <c r="I53" s="78">
        <f>SUM(I54:I56)</f>
        <v>10091.178</v>
      </c>
      <c r="J53" s="210">
        <f>SUM(J54:J56)</f>
        <v>14147.899999999998</v>
      </c>
      <c r="K53" s="216">
        <f t="shared" si="24"/>
        <v>0.22381357995050724</v>
      </c>
      <c r="L53" s="217">
        <f t="shared" si="25"/>
        <v>0.27307368824349426</v>
      </c>
      <c r="M53" s="53">
        <f t="shared" si="26"/>
        <v>0.40200678255799255</v>
      </c>
      <c r="O53" s="63">
        <f t="shared" si="27"/>
        <v>8.6216666495791348</v>
      </c>
      <c r="P53" s="237">
        <f t="shared" si="28"/>
        <v>8.1519612842483617</v>
      </c>
      <c r="Q53" s="53">
        <f t="shared" si="29"/>
        <v>-5.4479648126235729E-2</v>
      </c>
    </row>
    <row r="54" spans="1:17" ht="20.100000000000001" customHeight="1" x14ac:dyDescent="0.25">
      <c r="A54" s="8"/>
      <c r="B54" s="3" t="s">
        <v>7</v>
      </c>
      <c r="C54" s="31">
        <v>10719.779999999999</v>
      </c>
      <c r="D54" s="141">
        <v>15802.339999999995</v>
      </c>
      <c r="E54" s="214">
        <f t="shared" si="21"/>
        <v>7.1349338188027731E-2</v>
      </c>
      <c r="F54" s="215">
        <f t="shared" si="22"/>
        <v>8.7756348037231174E-2</v>
      </c>
      <c r="G54" s="52">
        <f t="shared" si="23"/>
        <v>0.47412913324713718</v>
      </c>
      <c r="I54" s="31">
        <v>9305.4590000000007</v>
      </c>
      <c r="J54" s="141">
        <v>13042.047999999999</v>
      </c>
      <c r="K54" s="214">
        <f t="shared" si="24"/>
        <v>0.20638701367399004</v>
      </c>
      <c r="L54" s="215">
        <f t="shared" si="25"/>
        <v>0.25172924247476219</v>
      </c>
      <c r="M54" s="52">
        <f t="shared" si="26"/>
        <v>0.4015480590479199</v>
      </c>
      <c r="O54" s="27">
        <f t="shared" si="27"/>
        <v>8.680643632611865</v>
      </c>
      <c r="P54" s="143">
        <f t="shared" si="28"/>
        <v>8.253238444432915</v>
      </c>
      <c r="Q54" s="52">
        <f t="shared" si="29"/>
        <v>-4.9236578100413361E-2</v>
      </c>
    </row>
    <row r="55" spans="1:17" ht="20.100000000000001" customHeight="1" x14ac:dyDescent="0.25">
      <c r="A55" s="8"/>
      <c r="B55" s="3" t="s">
        <v>8</v>
      </c>
      <c r="C55" s="31">
        <v>820.9799999999999</v>
      </c>
      <c r="D55" s="141">
        <v>1335.2100000000003</v>
      </c>
      <c r="E55" s="214">
        <f t="shared" si="21"/>
        <v>5.4643266620776742E-3</v>
      </c>
      <c r="F55" s="215">
        <f t="shared" si="22"/>
        <v>7.414924211401064E-3</v>
      </c>
      <c r="G55" s="52">
        <f t="shared" si="23"/>
        <v>0.62636117810421743</v>
      </c>
      <c r="I55" s="31">
        <v>648.61199999999974</v>
      </c>
      <c r="J55" s="141">
        <v>934.95299999999997</v>
      </c>
      <c r="K55" s="214">
        <f t="shared" si="24"/>
        <v>1.4385651875217972E-2</v>
      </c>
      <c r="L55" s="215">
        <f t="shared" si="25"/>
        <v>1.8045862922717839E-2</v>
      </c>
      <c r="M55" s="52">
        <f t="shared" si="26"/>
        <v>0.44146731790346211</v>
      </c>
      <c r="O55" s="27">
        <f t="shared" si="27"/>
        <v>7.900460425345317</v>
      </c>
      <c r="P55" s="143">
        <f t="shared" si="28"/>
        <v>7.0022917743276327</v>
      </c>
      <c r="Q55" s="52">
        <f t="shared" si="29"/>
        <v>-0.11368560851672474</v>
      </c>
    </row>
    <row r="56" spans="1:17" ht="20.100000000000001" customHeight="1" x14ac:dyDescent="0.25">
      <c r="A56" s="32"/>
      <c r="B56" s="33" t="s">
        <v>9</v>
      </c>
      <c r="C56" s="211">
        <v>163.68</v>
      </c>
      <c r="D56" s="212">
        <v>217.66</v>
      </c>
      <c r="E56" s="218">
        <f t="shared" si="21"/>
        <v>1.0894309094604908E-3</v>
      </c>
      <c r="F56" s="219">
        <f t="shared" si="22"/>
        <v>1.2087479900941089E-3</v>
      </c>
      <c r="G56" s="52">
        <f t="shared" si="23"/>
        <v>0.32978983382209182</v>
      </c>
      <c r="I56" s="211">
        <v>137.107</v>
      </c>
      <c r="J56" s="212">
        <v>170.89899999999997</v>
      </c>
      <c r="K56" s="218">
        <f t="shared" si="24"/>
        <v>3.0409144012992534E-3</v>
      </c>
      <c r="L56" s="219">
        <f t="shared" si="25"/>
        <v>3.2985828460142439E-3</v>
      </c>
      <c r="M56" s="52">
        <f t="shared" si="26"/>
        <v>0.24646444018175567</v>
      </c>
      <c r="O56" s="27">
        <f t="shared" si="27"/>
        <v>8.3765273704789838</v>
      </c>
      <c r="P56" s="143">
        <f t="shared" si="28"/>
        <v>7.8516493613893212</v>
      </c>
      <c r="Q56" s="52">
        <f t="shared" si="29"/>
        <v>-6.2660573513967893E-2</v>
      </c>
    </row>
    <row r="57" spans="1:17" ht="20.100000000000001" customHeight="1" x14ac:dyDescent="0.25">
      <c r="A57" s="8" t="s">
        <v>130</v>
      </c>
      <c r="B57" s="3"/>
      <c r="C57" s="19">
        <v>182.22</v>
      </c>
      <c r="D57" s="140">
        <v>51.579999999999991</v>
      </c>
      <c r="E57" s="214">
        <f t="shared" si="21"/>
        <v>1.212830524938237E-3</v>
      </c>
      <c r="F57" s="215">
        <f t="shared" si="22"/>
        <v>2.864431743501522E-4</v>
      </c>
      <c r="G57" s="54">
        <f t="shared" si="23"/>
        <v>-0.71693557238502914</v>
      </c>
      <c r="I57" s="19">
        <v>196.321</v>
      </c>
      <c r="J57" s="140">
        <v>38.624000000000009</v>
      </c>
      <c r="K57" s="214">
        <f t="shared" si="24"/>
        <v>4.3542295884051929E-3</v>
      </c>
      <c r="L57" s="215">
        <f t="shared" si="25"/>
        <v>7.4549566612124247E-4</v>
      </c>
      <c r="M57" s="54">
        <f t="shared" si="26"/>
        <v>-0.80326098583442429</v>
      </c>
      <c r="O57" s="238">
        <f t="shared" si="27"/>
        <v>10.773844802985401</v>
      </c>
      <c r="P57" s="239">
        <f t="shared" si="28"/>
        <v>7.4881737107406003</v>
      </c>
      <c r="Q57" s="54">
        <f t="shared" si="29"/>
        <v>-0.30496736794782409</v>
      </c>
    </row>
    <row r="58" spans="1:17" ht="20.100000000000001" customHeight="1" x14ac:dyDescent="0.25">
      <c r="A58" s="8" t="s">
        <v>10</v>
      </c>
      <c r="C58" s="19">
        <v>1148.77</v>
      </c>
      <c r="D58" s="140">
        <v>909.12999999999988</v>
      </c>
      <c r="E58" s="214">
        <f t="shared" si="21"/>
        <v>7.6460505001278599E-3</v>
      </c>
      <c r="F58" s="215">
        <f t="shared" si="22"/>
        <v>5.0487414326668067E-3</v>
      </c>
      <c r="G58" s="52">
        <f t="shared" si="23"/>
        <v>-0.20860572612446365</v>
      </c>
      <c r="I58" s="19">
        <v>853.30299999999988</v>
      </c>
      <c r="J58" s="140">
        <v>829.74600000000021</v>
      </c>
      <c r="K58" s="214">
        <f t="shared" si="24"/>
        <v>1.8925520807630949E-2</v>
      </c>
      <c r="L58" s="215">
        <f t="shared" si="25"/>
        <v>1.601522491149121E-2</v>
      </c>
      <c r="M58" s="52">
        <f t="shared" si="26"/>
        <v>-2.7606840711915555E-2</v>
      </c>
      <c r="O58" s="27">
        <f t="shared" si="27"/>
        <v>7.4279707861451802</v>
      </c>
      <c r="P58" s="143">
        <f t="shared" si="28"/>
        <v>9.1268135470174823</v>
      </c>
      <c r="Q58" s="52">
        <f t="shared" si="29"/>
        <v>0.22870886407375512</v>
      </c>
    </row>
    <row r="59" spans="1:17" ht="20.100000000000001" customHeight="1" thickBot="1" x14ac:dyDescent="0.3">
      <c r="A59" s="8" t="s">
        <v>11</v>
      </c>
      <c r="B59" s="10"/>
      <c r="C59" s="21">
        <v>1708.08</v>
      </c>
      <c r="D59" s="142">
        <v>1299.3999999999996</v>
      </c>
      <c r="E59" s="220">
        <f t="shared" si="21"/>
        <v>1.136873868420867E-2</v>
      </c>
      <c r="F59" s="221">
        <f t="shared" si="22"/>
        <v>7.2160577888830506E-3</v>
      </c>
      <c r="G59" s="55">
        <f t="shared" si="23"/>
        <v>-0.23926279799541023</v>
      </c>
      <c r="I59" s="21">
        <v>365.7349999999999</v>
      </c>
      <c r="J59" s="142">
        <v>287.81999999999994</v>
      </c>
      <c r="K59" s="220">
        <f t="shared" si="24"/>
        <v>8.111685242614762E-3</v>
      </c>
      <c r="L59" s="221">
        <f t="shared" si="25"/>
        <v>5.5553169693200056E-3</v>
      </c>
      <c r="M59" s="55">
        <f t="shared" si="26"/>
        <v>-0.21303676158967555</v>
      </c>
      <c r="O59" s="240">
        <f t="shared" si="27"/>
        <v>2.1412053299611253</v>
      </c>
      <c r="P59" s="241">
        <f t="shared" si="28"/>
        <v>2.2150223179929198</v>
      </c>
      <c r="Q59" s="55">
        <f t="shared" si="29"/>
        <v>3.4474502280981464E-2</v>
      </c>
    </row>
    <row r="60" spans="1:17" ht="26.25" customHeight="1" thickBot="1" x14ac:dyDescent="0.3">
      <c r="A60" s="12" t="s">
        <v>12</v>
      </c>
      <c r="B60" s="48"/>
      <c r="C60" s="213">
        <f>C48+C49+C50+C53+C57+C58+C59</f>
        <v>150243.57999999999</v>
      </c>
      <c r="D60" s="226">
        <f>D48+D49+D50+D53+D57+D58+D59</f>
        <v>180070.61999999994</v>
      </c>
      <c r="E60" s="222">
        <f>E48+E49+E50+E53+E57+E58+E59</f>
        <v>1</v>
      </c>
      <c r="F60" s="223">
        <f>F48+F49+F50+F53+F57+F58+F59</f>
        <v>0.99999999999999989</v>
      </c>
      <c r="G60" s="55">
        <f t="shared" si="23"/>
        <v>0.19852455592445251</v>
      </c>
      <c r="H60" s="1"/>
      <c r="I60" s="213">
        <f>I48+I49+I50+I53+I57+I58+I59</f>
        <v>45087.425000000003</v>
      </c>
      <c r="J60" s="226">
        <f>J48+J49+J50+J53+J57+J58+J59</f>
        <v>51809.825000000012</v>
      </c>
      <c r="K60" s="222">
        <f>K48+K49+K50+K53+K57+K58+K59</f>
        <v>0.99999999999999978</v>
      </c>
      <c r="L60" s="223">
        <f>L48+L49+L50+L53+L57+L58+L59</f>
        <v>1</v>
      </c>
      <c r="M60" s="55">
        <f t="shared" si="26"/>
        <v>0.14909700431994083</v>
      </c>
      <c r="N60" s="1"/>
      <c r="O60" s="24">
        <f t="shared" si="27"/>
        <v>3.0009551822447262</v>
      </c>
      <c r="P60" s="242">
        <f t="shared" si="28"/>
        <v>2.8771947916878404</v>
      </c>
      <c r="Q60" s="55">
        <f t="shared" si="29"/>
        <v>-4.124033284106314E-2</v>
      </c>
    </row>
    <row r="66" spans="3:13" x14ac:dyDescent="0.25">
      <c r="C66" s="119"/>
      <c r="D66" s="119"/>
      <c r="E66" s="119"/>
      <c r="F66" s="119"/>
      <c r="G66" s="119"/>
      <c r="I66" s="119"/>
      <c r="J66" s="119"/>
      <c r="K66" s="119"/>
      <c r="L66" s="119"/>
      <c r="M66" s="119"/>
    </row>
    <row r="68" spans="3:13" x14ac:dyDescent="0.25">
      <c r="M68" s="119"/>
    </row>
    <row r="69" spans="3:13" x14ac:dyDescent="0.25">
      <c r="G69" s="119"/>
    </row>
  </sheetData>
  <mergeCells count="33">
    <mergeCell ref="O45:P45"/>
    <mergeCell ref="K25:L25"/>
    <mergeCell ref="O25:P25"/>
    <mergeCell ref="O44:P44"/>
    <mergeCell ref="A44:B46"/>
    <mergeCell ref="C44:D44"/>
    <mergeCell ref="E44:F44"/>
    <mergeCell ref="I44:J44"/>
    <mergeCell ref="K44:L44"/>
    <mergeCell ref="C45:D45"/>
    <mergeCell ref="E45:F45"/>
    <mergeCell ref="I45:J45"/>
    <mergeCell ref="K45:L45"/>
    <mergeCell ref="C5:D5"/>
    <mergeCell ref="C25:D25"/>
    <mergeCell ref="E25:F25"/>
    <mergeCell ref="I25:J25"/>
    <mergeCell ref="A4:B6"/>
    <mergeCell ref="C4:D4"/>
    <mergeCell ref="E4:F4"/>
    <mergeCell ref="I4:J4"/>
    <mergeCell ref="E5:F5"/>
    <mergeCell ref="A24:B26"/>
    <mergeCell ref="C24:D24"/>
    <mergeCell ref="E24:F24"/>
    <mergeCell ref="I24:J24"/>
    <mergeCell ref="K4:L4"/>
    <mergeCell ref="O4:P4"/>
    <mergeCell ref="K24:L24"/>
    <mergeCell ref="I5:J5"/>
    <mergeCell ref="K5:L5"/>
    <mergeCell ref="O5:P5"/>
    <mergeCell ref="O24:P24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79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8" id="{17E92F0A-EBCF-4E5E-B336-BB560223A5C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G7</xm:sqref>
        </x14:conditionalFormatting>
        <x14:conditionalFormatting xmlns:xm="http://schemas.microsoft.com/office/excel/2006/main">
          <x14:cfRule type="iconSet" priority="13" id="{86471A41-5105-4AAA-8301-7D9DE9C3501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G8:G20</xm:sqref>
        </x14:conditionalFormatting>
        <x14:conditionalFormatting xmlns:xm="http://schemas.microsoft.com/office/excel/2006/main">
          <x14:cfRule type="iconSet" priority="5" id="{3444AD7F-4941-41EE-8084-1E5CE16C91B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G27</xm:sqref>
        </x14:conditionalFormatting>
        <x14:conditionalFormatting xmlns:xm="http://schemas.microsoft.com/office/excel/2006/main">
          <x14:cfRule type="iconSet" priority="2" id="{41450FDC-3008-41C9-8C1F-20A305F8394D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G47</xm:sqref>
        </x14:conditionalFormatting>
        <x14:conditionalFormatting xmlns:xm="http://schemas.microsoft.com/office/excel/2006/main">
          <x14:cfRule type="iconSet" priority="15" id="{1B326A39-3FBF-4153-9008-F85A7721BC8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G48:G60</xm:sqref>
        </x14:conditionalFormatting>
        <x14:conditionalFormatting xmlns:xm="http://schemas.microsoft.com/office/excel/2006/main">
          <x14:cfRule type="iconSet" priority="14" id="{75E842F8-7474-45A8-B235-45ED2239E3C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H38 G28:G40</xm:sqref>
        </x14:conditionalFormatting>
        <x14:conditionalFormatting xmlns:xm="http://schemas.microsoft.com/office/excel/2006/main">
          <x14:cfRule type="iconSet" priority="9" id="{119265EC-987D-4786-8026-E658C441BFC8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M7</xm:sqref>
        </x14:conditionalFormatting>
        <x14:conditionalFormatting xmlns:xm="http://schemas.microsoft.com/office/excel/2006/main">
          <x14:cfRule type="iconSet" priority="16" id="{F297521C-CD33-4AF5-AC8D-2F4163184AED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M8:M20</xm:sqref>
        </x14:conditionalFormatting>
        <x14:conditionalFormatting xmlns:xm="http://schemas.microsoft.com/office/excel/2006/main">
          <x14:cfRule type="iconSet" priority="6" id="{DDD864ED-EB8D-4FFE-8E07-52B2CF4FC28B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M27</xm:sqref>
        </x14:conditionalFormatting>
        <x14:conditionalFormatting xmlns:xm="http://schemas.microsoft.com/office/excel/2006/main">
          <x14:cfRule type="iconSet" priority="17" id="{A11947CF-9AB1-4996-A2B0-64F32D57E4F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M28:M40</xm:sqref>
        </x14:conditionalFormatting>
        <x14:conditionalFormatting xmlns:xm="http://schemas.microsoft.com/office/excel/2006/main">
          <x14:cfRule type="iconSet" priority="3" id="{506B5275-01E8-4666-873D-4E965C9DBD8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M47</xm:sqref>
        </x14:conditionalFormatting>
        <x14:conditionalFormatting xmlns:xm="http://schemas.microsoft.com/office/excel/2006/main">
          <x14:cfRule type="iconSet" priority="18" id="{E7EC4B8E-8CF4-4660-99F8-1848855BF85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M48:M60</xm:sqref>
        </x14:conditionalFormatting>
        <x14:conditionalFormatting xmlns:xm="http://schemas.microsoft.com/office/excel/2006/main">
          <x14:cfRule type="iconSet" priority="7" id="{9F827A92-1320-4B0F-85AA-7FB38528DF7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Q7</xm:sqref>
        </x14:conditionalFormatting>
        <x14:conditionalFormatting xmlns:xm="http://schemas.microsoft.com/office/excel/2006/main">
          <x14:cfRule type="iconSet" priority="12" id="{59E42393-0007-4779-A2FE-D588A54D3A7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Q8:Q20</xm:sqref>
        </x14:conditionalFormatting>
        <x14:conditionalFormatting xmlns:xm="http://schemas.microsoft.com/office/excel/2006/main">
          <x14:cfRule type="iconSet" priority="4" id="{10F20472-8591-4616-B905-06205F4AACB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Q27</xm:sqref>
        </x14:conditionalFormatting>
        <x14:conditionalFormatting xmlns:xm="http://schemas.microsoft.com/office/excel/2006/main">
          <x14:cfRule type="iconSet" priority="11" id="{A24D4345-550E-47DD-8ABD-3FA47C2043C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Q28:Q40</xm:sqref>
        </x14:conditionalFormatting>
        <x14:conditionalFormatting xmlns:xm="http://schemas.microsoft.com/office/excel/2006/main">
          <x14:cfRule type="iconSet" priority="1" id="{82D4CA2E-5620-44CB-B439-AA036F05D95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Q47</xm:sqref>
        </x14:conditionalFormatting>
        <x14:conditionalFormatting xmlns:xm="http://schemas.microsoft.com/office/excel/2006/main">
          <x14:cfRule type="iconSet" priority="10" id="{46A44E6B-82C1-42BE-829A-07BF2DA9386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Q48:Q60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olha6">
    <pageSetUpPr fitToPage="1"/>
  </sheetPr>
  <dimension ref="A1:S19"/>
  <sheetViews>
    <sheetView showGridLines="0" workbookViewId="0">
      <selection activeCell="K7" sqref="K7:L15"/>
    </sheetView>
  </sheetViews>
  <sheetFormatPr defaultRowHeight="15" x14ac:dyDescent="0.25"/>
  <cols>
    <col min="1" max="2" width="2.85546875" customWidth="1"/>
    <col min="3" max="3" width="2.28515625" customWidth="1"/>
    <col min="4" max="4" width="22" customWidth="1"/>
    <col min="5" max="5" width="10.7109375" customWidth="1"/>
    <col min="6" max="6" width="10.5703125" customWidth="1"/>
    <col min="7" max="8" width="9.140625" customWidth="1"/>
    <col min="9" max="9" width="10.85546875" customWidth="1"/>
    <col min="10" max="10" width="2.140625" customWidth="1"/>
    <col min="13" max="14" width="9.140625" customWidth="1"/>
    <col min="15" max="15" width="10.85546875" customWidth="1"/>
    <col min="16" max="16" width="2" customWidth="1"/>
    <col min="17" max="18" width="9.140625" style="34"/>
    <col min="19" max="19" width="10.85546875" customWidth="1"/>
  </cols>
  <sheetData>
    <row r="1" spans="1:19" ht="15.75" x14ac:dyDescent="0.25">
      <c r="A1" s="30" t="s">
        <v>92</v>
      </c>
      <c r="B1" s="4"/>
    </row>
    <row r="3" spans="1:19" ht="15.75" thickBot="1" x14ac:dyDescent="0.3"/>
    <row r="4" spans="1:19" x14ac:dyDescent="0.25">
      <c r="A4" s="347" t="s">
        <v>16</v>
      </c>
      <c r="B4" s="321"/>
      <c r="C4" s="321"/>
      <c r="D4" s="321"/>
      <c r="E4" s="367" t="s">
        <v>1</v>
      </c>
      <c r="F4" s="360"/>
      <c r="G4" s="359" t="s">
        <v>104</v>
      </c>
      <c r="H4" s="359"/>
      <c r="I4" s="130" t="s">
        <v>0</v>
      </c>
      <c r="K4" s="361" t="s">
        <v>19</v>
      </c>
      <c r="L4" s="359"/>
      <c r="M4" s="370" t="s">
        <v>104</v>
      </c>
      <c r="N4" s="371"/>
      <c r="O4" s="130" t="s">
        <v>0</v>
      </c>
      <c r="Q4" s="358" t="s">
        <v>22</v>
      </c>
      <c r="R4" s="359"/>
      <c r="S4" s="130" t="s">
        <v>0</v>
      </c>
    </row>
    <row r="5" spans="1:19" x14ac:dyDescent="0.25">
      <c r="A5" s="366"/>
      <c r="B5" s="322"/>
      <c r="C5" s="322"/>
      <c r="D5" s="322"/>
      <c r="E5" s="368" t="s">
        <v>155</v>
      </c>
      <c r="F5" s="357"/>
      <c r="G5" s="362" t="str">
        <f>E5</f>
        <v>jan-nov</v>
      </c>
      <c r="H5" s="362"/>
      <c r="I5" s="131" t="s">
        <v>147</v>
      </c>
      <c r="K5" s="356" t="str">
        <f>E5</f>
        <v>jan-nov</v>
      </c>
      <c r="L5" s="362"/>
      <c r="M5" s="363" t="str">
        <f>E5</f>
        <v>jan-nov</v>
      </c>
      <c r="N5" s="364"/>
      <c r="O5" s="131" t="str">
        <f>I5</f>
        <v>2024 /2023</v>
      </c>
      <c r="Q5" s="356" t="str">
        <f>E5</f>
        <v>jan-nov</v>
      </c>
      <c r="R5" s="357"/>
      <c r="S5" s="131" t="str">
        <f>O5</f>
        <v>2024 /2023</v>
      </c>
    </row>
    <row r="6" spans="1:19" ht="19.5" customHeight="1" thickBot="1" x14ac:dyDescent="0.3">
      <c r="A6" s="348"/>
      <c r="B6" s="372"/>
      <c r="C6" s="372"/>
      <c r="D6" s="372"/>
      <c r="E6" s="99">
        <v>2023</v>
      </c>
      <c r="F6" s="144">
        <v>2024</v>
      </c>
      <c r="G6" s="68">
        <f>E6</f>
        <v>2023</v>
      </c>
      <c r="H6" s="137">
        <f>F6</f>
        <v>2024</v>
      </c>
      <c r="I6" s="131" t="s">
        <v>1</v>
      </c>
      <c r="K6" s="16">
        <f>E6</f>
        <v>2023</v>
      </c>
      <c r="L6" s="138">
        <f>F6</f>
        <v>2024</v>
      </c>
      <c r="M6" s="136">
        <f>G6</f>
        <v>2023</v>
      </c>
      <c r="N6" s="137">
        <f>H6</f>
        <v>2024</v>
      </c>
      <c r="O6" s="260">
        <v>1000</v>
      </c>
      <c r="Q6" s="16">
        <f>E6</f>
        <v>2023</v>
      </c>
      <c r="R6" s="138">
        <f>F6</f>
        <v>2024</v>
      </c>
      <c r="S6" s="131"/>
    </row>
    <row r="7" spans="1:19" ht="24" customHeight="1" thickBot="1" x14ac:dyDescent="0.3">
      <c r="A7" s="12" t="s">
        <v>20</v>
      </c>
      <c r="B7" s="13"/>
      <c r="C7" s="13"/>
      <c r="D7" s="13"/>
      <c r="E7" s="17">
        <v>1321253.6700000032</v>
      </c>
      <c r="F7" s="145">
        <v>1490252.8000000047</v>
      </c>
      <c r="G7" s="243">
        <f>E7/E15</f>
        <v>0.44221181361235978</v>
      </c>
      <c r="H7" s="244">
        <f>F7/F15</f>
        <v>0.45315668199535086</v>
      </c>
      <c r="I7" s="164">
        <f t="shared" ref="I7:I11" si="0">(F7-E7)/E7</f>
        <v>0.12790816316143222</v>
      </c>
      <c r="J7" s="1"/>
      <c r="K7" s="17">
        <v>377582.54200000106</v>
      </c>
      <c r="L7" s="145">
        <v>387107.91999999975</v>
      </c>
      <c r="M7" s="243">
        <f>K7/K15</f>
        <v>0.438100384090017</v>
      </c>
      <c r="N7" s="244">
        <f>L7/L15</f>
        <v>0.43058814318349736</v>
      </c>
      <c r="O7" s="164">
        <f t="shared" ref="O7:O18" si="1">(L7-K7)/K7</f>
        <v>2.5227273352057312E-2</v>
      </c>
      <c r="P7" s="1"/>
      <c r="Q7" s="187">
        <f t="shared" ref="Q7:Q18" si="2">(K7/E7)*10</f>
        <v>2.8577596458066994</v>
      </c>
      <c r="R7" s="188">
        <f t="shared" ref="R7:R18" si="3">(L7/F7)*10</f>
        <v>2.5975990113891987</v>
      </c>
      <c r="S7" s="55">
        <f>(R7-Q7)/Q7</f>
        <v>-9.1036569432717832E-2</v>
      </c>
    </row>
    <row r="8" spans="1:19" s="3" customFormat="1" ht="24" customHeight="1" x14ac:dyDescent="0.25">
      <c r="A8" s="46"/>
      <c r="B8" s="177" t="s">
        <v>33</v>
      </c>
      <c r="C8" s="177"/>
      <c r="D8" s="178"/>
      <c r="E8" s="180">
        <v>1014817.5400000031</v>
      </c>
      <c r="F8" s="181">
        <v>1023348.3900000044</v>
      </c>
      <c r="G8" s="245">
        <f>E8/E7</f>
        <v>0.76807169057854019</v>
      </c>
      <c r="H8" s="246">
        <f>F8/F7</f>
        <v>0.68669449237069125</v>
      </c>
      <c r="I8" s="206">
        <f t="shared" si="0"/>
        <v>8.4062894695349361E-3</v>
      </c>
      <c r="K8" s="180">
        <v>343195.48600000108</v>
      </c>
      <c r="L8" s="181">
        <v>344752.38699999976</v>
      </c>
      <c r="M8" s="250">
        <f>K8/K7</f>
        <v>0.90892837413017924</v>
      </c>
      <c r="N8" s="246">
        <f>L8/L7</f>
        <v>0.89058469018148734</v>
      </c>
      <c r="O8" s="207">
        <f t="shared" si="1"/>
        <v>4.5364844921027573E-3</v>
      </c>
      <c r="Q8" s="189">
        <f t="shared" si="2"/>
        <v>3.3818442475876016</v>
      </c>
      <c r="R8" s="190">
        <f t="shared" si="3"/>
        <v>3.3688662665507123</v>
      </c>
      <c r="S8" s="182">
        <f t="shared" ref="S8:S18" si="4">(R8-Q8)/Q8</f>
        <v>-3.837545459447751E-3</v>
      </c>
    </row>
    <row r="9" spans="1:19" ht="24" customHeight="1" x14ac:dyDescent="0.25">
      <c r="A9" s="8"/>
      <c r="B9" t="s">
        <v>37</v>
      </c>
      <c r="E9" s="19">
        <v>165841.26</v>
      </c>
      <c r="F9" s="140">
        <v>156043.43</v>
      </c>
      <c r="G9" s="247">
        <f>E9/E7</f>
        <v>0.12551810735935334</v>
      </c>
      <c r="H9" s="215">
        <f>F9/F7</f>
        <v>0.10470936877286827</v>
      </c>
      <c r="I9" s="182">
        <f t="shared" ref="I9:I10" si="5">(F9-E9)/E9</f>
        <v>-5.9079568015824382E-2</v>
      </c>
      <c r="K9" s="19">
        <v>24080.035999999993</v>
      </c>
      <c r="L9" s="140">
        <v>22666.592999999975</v>
      </c>
      <c r="M9" s="247">
        <f>K9/K7</f>
        <v>6.377423032445162E-2</v>
      </c>
      <c r="N9" s="215">
        <f>L9/L7</f>
        <v>5.8553679294394159E-2</v>
      </c>
      <c r="O9" s="182">
        <f t="shared" si="1"/>
        <v>-5.8697711249269639E-2</v>
      </c>
      <c r="Q9" s="189">
        <f t="shared" si="2"/>
        <v>1.4519930685524214</v>
      </c>
      <c r="R9" s="190">
        <f t="shared" si="3"/>
        <v>1.4525823355715761</v>
      </c>
      <c r="S9" s="182">
        <f t="shared" si="4"/>
        <v>4.0583321774546297E-4</v>
      </c>
    </row>
    <row r="10" spans="1:19" ht="24" customHeight="1" thickBot="1" x14ac:dyDescent="0.3">
      <c r="A10" s="8"/>
      <c r="B10" t="s">
        <v>36</v>
      </c>
      <c r="E10" s="19">
        <v>140594.87</v>
      </c>
      <c r="F10" s="140">
        <v>310860.98000000016</v>
      </c>
      <c r="G10" s="247">
        <f>E10/E7</f>
        <v>0.1064102020621064</v>
      </c>
      <c r="H10" s="215">
        <f>F10/F7</f>
        <v>0.20859613885644046</v>
      </c>
      <c r="I10" s="186">
        <f t="shared" si="5"/>
        <v>1.2110407015561817</v>
      </c>
      <c r="K10" s="19">
        <v>10307.019999999997</v>
      </c>
      <c r="L10" s="140">
        <v>19688.939999999988</v>
      </c>
      <c r="M10" s="247">
        <f>K10/K7</f>
        <v>2.7297395545369172E-2</v>
      </c>
      <c r="N10" s="215">
        <f>L10/L7</f>
        <v>5.0861630524118441E-2</v>
      </c>
      <c r="O10" s="209">
        <f t="shared" si="1"/>
        <v>0.91024563840954942</v>
      </c>
      <c r="Q10" s="189">
        <f t="shared" si="2"/>
        <v>0.73310071697495049</v>
      </c>
      <c r="R10" s="190">
        <f t="shared" si="3"/>
        <v>0.63336800906951973</v>
      </c>
      <c r="S10" s="182">
        <f t="shared" si="4"/>
        <v>-0.13604230032261522</v>
      </c>
    </row>
    <row r="11" spans="1:19" ht="24" customHeight="1" thickBot="1" x14ac:dyDescent="0.3">
      <c r="A11" s="12" t="s">
        <v>21</v>
      </c>
      <c r="B11" s="13"/>
      <c r="C11" s="13"/>
      <c r="D11" s="13"/>
      <c r="E11" s="17">
        <v>1666576.2100000051</v>
      </c>
      <c r="F11" s="145">
        <v>1798351.0299999993</v>
      </c>
      <c r="G11" s="243">
        <f>E11/E15</f>
        <v>0.55778818638764005</v>
      </c>
      <c r="H11" s="244">
        <f>F11/F15</f>
        <v>0.54684331800464914</v>
      </c>
      <c r="I11" s="164">
        <f t="shared" si="0"/>
        <v>7.9069183400856197E-2</v>
      </c>
      <c r="J11" s="1"/>
      <c r="K11" s="17">
        <v>484280.52799999877</v>
      </c>
      <c r="L11" s="145">
        <v>511913.39799999836</v>
      </c>
      <c r="M11" s="243">
        <f>K11/K15</f>
        <v>0.56189961590998316</v>
      </c>
      <c r="N11" s="244">
        <f>L11/L15</f>
        <v>0.56941185681650253</v>
      </c>
      <c r="O11" s="164">
        <f t="shared" si="1"/>
        <v>5.7059634658694472E-2</v>
      </c>
      <c r="Q11" s="191">
        <f t="shared" si="2"/>
        <v>2.9058408796078838</v>
      </c>
      <c r="R11" s="192">
        <f t="shared" si="3"/>
        <v>2.8465710501469705</v>
      </c>
      <c r="S11" s="57">
        <f t="shared" si="4"/>
        <v>-2.0396791123989975E-2</v>
      </c>
    </row>
    <row r="12" spans="1:19" s="3" customFormat="1" ht="24" customHeight="1" x14ac:dyDescent="0.25">
      <c r="A12" s="46"/>
      <c r="B12" s="3" t="s">
        <v>33</v>
      </c>
      <c r="E12" s="31">
        <v>1245121.0700000052</v>
      </c>
      <c r="F12" s="141">
        <v>1360234.6399999997</v>
      </c>
      <c r="G12" s="247">
        <f>E12/E11</f>
        <v>0.74711319082131944</v>
      </c>
      <c r="H12" s="215">
        <f>F12/F11</f>
        <v>0.75637882555109393</v>
      </c>
      <c r="I12" s="206">
        <f t="shared" ref="I12:I18" si="6">(F12-E12)/E12</f>
        <v>9.2451708330655746E-2</v>
      </c>
      <c r="K12" s="31">
        <v>439456.95199999871</v>
      </c>
      <c r="L12" s="141">
        <v>468048.23299999844</v>
      </c>
      <c r="M12" s="247">
        <f>K12/K11</f>
        <v>0.90744295215602766</v>
      </c>
      <c r="N12" s="215">
        <f>L12/L11</f>
        <v>0.91431135584382561</v>
      </c>
      <c r="O12" s="206">
        <f t="shared" si="1"/>
        <v>6.5060481737469048E-2</v>
      </c>
      <c r="Q12" s="189">
        <f t="shared" si="2"/>
        <v>3.5294314953645181</v>
      </c>
      <c r="R12" s="190">
        <f t="shared" si="3"/>
        <v>3.440937462083737</v>
      </c>
      <c r="S12" s="182">
        <f t="shared" si="4"/>
        <v>-2.5073169261680617E-2</v>
      </c>
    </row>
    <row r="13" spans="1:19" ht="24" customHeight="1" x14ac:dyDescent="0.25">
      <c r="A13" s="8"/>
      <c r="B13" s="3" t="s">
        <v>37</v>
      </c>
      <c r="D13" s="3"/>
      <c r="E13" s="19">
        <v>134806.75000000006</v>
      </c>
      <c r="F13" s="140">
        <v>139351.61999999976</v>
      </c>
      <c r="G13" s="247">
        <f>E13/E11</f>
        <v>8.0888440139199907E-2</v>
      </c>
      <c r="H13" s="215">
        <f>F13/F11</f>
        <v>7.7488553500035987E-2</v>
      </c>
      <c r="I13" s="182">
        <f t="shared" ref="I13:I14" si="7">(F13-E13)/E13</f>
        <v>3.3713964619721953E-2</v>
      </c>
      <c r="K13" s="19">
        <v>17294.287000000011</v>
      </c>
      <c r="L13" s="140">
        <v>17625.622999999985</v>
      </c>
      <c r="M13" s="247">
        <f>K13/K11</f>
        <v>3.5711299546613312E-2</v>
      </c>
      <c r="N13" s="215">
        <f>L13/L11</f>
        <v>3.4430868715024411E-2</v>
      </c>
      <c r="O13" s="182">
        <f t="shared" si="1"/>
        <v>1.9158696741876299E-2</v>
      </c>
      <c r="Q13" s="189">
        <f t="shared" si="2"/>
        <v>1.2828947363540775</v>
      </c>
      <c r="R13" s="190">
        <f t="shared" si="3"/>
        <v>1.2648308645425161</v>
      </c>
      <c r="S13" s="182">
        <f t="shared" si="4"/>
        <v>-1.4080556494368311E-2</v>
      </c>
    </row>
    <row r="14" spans="1:19" ht="24" customHeight="1" thickBot="1" x14ac:dyDescent="0.3">
      <c r="A14" s="8"/>
      <c r="B14" t="s">
        <v>36</v>
      </c>
      <c r="E14" s="19">
        <v>286648.38999999996</v>
      </c>
      <c r="F14" s="140">
        <v>298764.77000000008</v>
      </c>
      <c r="G14" s="247">
        <f>E14/E11</f>
        <v>0.17199836903948071</v>
      </c>
      <c r="H14" s="215">
        <f>F14/F11</f>
        <v>0.16613262094887013</v>
      </c>
      <c r="I14" s="186">
        <f t="shared" si="7"/>
        <v>4.2269136763685024E-2</v>
      </c>
      <c r="K14" s="19">
        <v>27529.28900000003</v>
      </c>
      <c r="L14" s="140">
        <v>26239.541999999979</v>
      </c>
      <c r="M14" s="247">
        <f>K14/K11</f>
        <v>5.6845748297358965E-2</v>
      </c>
      <c r="N14" s="215">
        <f>L14/L11</f>
        <v>5.1257775441150039E-2</v>
      </c>
      <c r="O14" s="209">
        <f t="shared" si="1"/>
        <v>-4.6849993110975333E-2</v>
      </c>
      <c r="Q14" s="189">
        <f t="shared" si="2"/>
        <v>0.96038526502800292</v>
      </c>
      <c r="R14" s="190">
        <f t="shared" si="3"/>
        <v>0.87826760832610784</v>
      </c>
      <c r="S14" s="182">
        <f t="shared" si="4"/>
        <v>-8.5504911093675195E-2</v>
      </c>
    </row>
    <row r="15" spans="1:19" ht="24" customHeight="1" thickBot="1" x14ac:dyDescent="0.3">
      <c r="A15" s="12" t="s">
        <v>12</v>
      </c>
      <c r="B15" s="13"/>
      <c r="C15" s="13"/>
      <c r="D15" s="13"/>
      <c r="E15" s="17">
        <v>2987829.8800000087</v>
      </c>
      <c r="F15" s="145">
        <v>3288603.8300000038</v>
      </c>
      <c r="G15" s="243">
        <f>G7+G11</f>
        <v>0.99999999999999978</v>
      </c>
      <c r="H15" s="244">
        <f>H7+H11</f>
        <v>1</v>
      </c>
      <c r="I15" s="164">
        <f t="shared" si="6"/>
        <v>0.1006663572157576</v>
      </c>
      <c r="J15" s="1"/>
      <c r="K15" s="17">
        <v>861863.06999999972</v>
      </c>
      <c r="L15" s="145">
        <v>899021.31799999822</v>
      </c>
      <c r="M15" s="243">
        <f>M7+M11</f>
        <v>1.0000000000000002</v>
      </c>
      <c r="N15" s="244">
        <f>N7+N11</f>
        <v>0.99999999999999989</v>
      </c>
      <c r="O15" s="164">
        <f t="shared" si="1"/>
        <v>4.3113864943764811E-2</v>
      </c>
      <c r="Q15" s="191">
        <f t="shared" si="2"/>
        <v>2.8845787900079412</v>
      </c>
      <c r="R15" s="192">
        <f t="shared" si="3"/>
        <v>2.7337477071538814</v>
      </c>
      <c r="S15" s="57">
        <f t="shared" si="4"/>
        <v>-5.2288772064931023E-2</v>
      </c>
    </row>
    <row r="16" spans="1:19" s="42" customFormat="1" ht="24" customHeight="1" x14ac:dyDescent="0.25">
      <c r="A16" s="179"/>
      <c r="B16" s="177" t="s">
        <v>33</v>
      </c>
      <c r="C16" s="177"/>
      <c r="D16" s="178"/>
      <c r="E16" s="180">
        <f>E8+E12</f>
        <v>2259938.6100000083</v>
      </c>
      <c r="F16" s="181">
        <f t="shared" ref="F16:F17" si="8">F8+F12</f>
        <v>2383583.030000004</v>
      </c>
      <c r="G16" s="245">
        <f>E16/E15</f>
        <v>0.75638128700955409</v>
      </c>
      <c r="H16" s="246">
        <f>F16/F15</f>
        <v>0.7248009043400041</v>
      </c>
      <c r="I16" s="207">
        <f t="shared" si="6"/>
        <v>5.4711406519133407E-2</v>
      </c>
      <c r="J16" s="3"/>
      <c r="K16" s="180">
        <f t="shared" ref="K16:L18" si="9">K8+K12</f>
        <v>782652.43799999985</v>
      </c>
      <c r="L16" s="181">
        <f t="shared" si="9"/>
        <v>812800.61999999825</v>
      </c>
      <c r="M16" s="250">
        <f>K16/K15</f>
        <v>0.90809371609343947</v>
      </c>
      <c r="N16" s="246">
        <f>L16/L15</f>
        <v>0.90409493493234372</v>
      </c>
      <c r="O16" s="207">
        <f t="shared" si="1"/>
        <v>3.8520523972351575E-2</v>
      </c>
      <c r="P16" s="3"/>
      <c r="Q16" s="189">
        <f t="shared" si="2"/>
        <v>3.4631579571977711</v>
      </c>
      <c r="R16" s="190">
        <f t="shared" si="3"/>
        <v>3.4099949939650176</v>
      </c>
      <c r="S16" s="182">
        <f t="shared" si="4"/>
        <v>-1.5351007343531778E-2</v>
      </c>
    </row>
    <row r="17" spans="1:19" ht="24" customHeight="1" x14ac:dyDescent="0.25">
      <c r="A17" s="8"/>
      <c r="B17" s="3" t="s">
        <v>37</v>
      </c>
      <c r="C17" s="3"/>
      <c r="D17" s="183"/>
      <c r="E17" s="19">
        <f>E9+E13</f>
        <v>300648.01000000007</v>
      </c>
      <c r="F17" s="140">
        <f t="shared" si="8"/>
        <v>295395.04999999976</v>
      </c>
      <c r="G17" s="248">
        <f>E17/E15</f>
        <v>0.10062420622154003</v>
      </c>
      <c r="H17" s="215">
        <f>F17/F15</f>
        <v>8.9823847830281037E-2</v>
      </c>
      <c r="I17" s="182">
        <f t="shared" si="6"/>
        <v>-1.7472126291473909E-2</v>
      </c>
      <c r="K17" s="19">
        <f t="shared" si="9"/>
        <v>41374.323000000004</v>
      </c>
      <c r="L17" s="140">
        <f t="shared" si="9"/>
        <v>40292.215999999957</v>
      </c>
      <c r="M17" s="247">
        <f>K17/K15</f>
        <v>4.8005680299075836E-2</v>
      </c>
      <c r="N17" s="215">
        <f>L17/L15</f>
        <v>4.4817864930762452E-2</v>
      </c>
      <c r="O17" s="182">
        <f t="shared" si="1"/>
        <v>-2.6154071451514677E-2</v>
      </c>
      <c r="Q17" s="189">
        <f t="shared" si="2"/>
        <v>1.3761715236365606</v>
      </c>
      <c r="R17" s="190">
        <f t="shared" si="3"/>
        <v>1.3640112114268668</v>
      </c>
      <c r="S17" s="182">
        <f t="shared" si="4"/>
        <v>-8.8363347161551191E-3</v>
      </c>
    </row>
    <row r="18" spans="1:19" ht="24" customHeight="1" thickBot="1" x14ac:dyDescent="0.3">
      <c r="A18" s="9"/>
      <c r="B18" s="184" t="s">
        <v>36</v>
      </c>
      <c r="C18" s="184"/>
      <c r="D18" s="185"/>
      <c r="E18" s="21">
        <f>E10+E14</f>
        <v>427243.25999999995</v>
      </c>
      <c r="F18" s="142">
        <f>F10+F14</f>
        <v>609625.75000000023</v>
      </c>
      <c r="G18" s="249">
        <f>E18/E15</f>
        <v>0.14299450676890571</v>
      </c>
      <c r="H18" s="221">
        <f>F18/F15</f>
        <v>0.18537524782971487</v>
      </c>
      <c r="I18" s="208">
        <f t="shared" si="6"/>
        <v>0.42688207650133625</v>
      </c>
      <c r="K18" s="21">
        <f t="shared" si="9"/>
        <v>37836.309000000023</v>
      </c>
      <c r="L18" s="142">
        <f t="shared" si="9"/>
        <v>45928.481999999967</v>
      </c>
      <c r="M18" s="249">
        <f>K18/K15</f>
        <v>4.3900603607484927E-2</v>
      </c>
      <c r="N18" s="221">
        <f>L18/L15</f>
        <v>5.1087200136893815E-2</v>
      </c>
      <c r="O18" s="208">
        <f t="shared" si="1"/>
        <v>0.21387321369005469</v>
      </c>
      <c r="Q18" s="193">
        <f t="shared" si="2"/>
        <v>0.8855917118505281</v>
      </c>
      <c r="R18" s="194">
        <f t="shared" si="3"/>
        <v>0.75338815658623259</v>
      </c>
      <c r="S18" s="186">
        <f t="shared" si="4"/>
        <v>-0.14928273773931736</v>
      </c>
    </row>
    <row r="19" spans="1:19" ht="6.75" customHeight="1" x14ac:dyDescent="0.25">
      <c r="Q19" s="195"/>
      <c r="R19" s="195"/>
    </row>
  </sheetData>
  <mergeCells count="11">
    <mergeCell ref="A4:D6"/>
    <mergeCell ref="E4:F4"/>
    <mergeCell ref="G4:H4"/>
    <mergeCell ref="M4:N4"/>
    <mergeCell ref="Q4:R4"/>
    <mergeCell ref="E5:F5"/>
    <mergeCell ref="G5:H5"/>
    <mergeCell ref="K5:L5"/>
    <mergeCell ref="M5:N5"/>
    <mergeCell ref="Q5:R5"/>
    <mergeCell ref="K4:L4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83" orientation="landscape" r:id="rId1"/>
  <ignoredErrors>
    <ignoredError sqref="I17:I18 O17:O18 O13:O14 O9:O10 S9:S10 S17:S18 S13:S14" evalError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45" id="{F814DC98-662A-407F-BF95-DB3D2F25B9D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I7:I18</xm:sqref>
        </x14:conditionalFormatting>
        <x14:conditionalFormatting xmlns:xm="http://schemas.microsoft.com/office/excel/2006/main">
          <x14:cfRule type="iconSet" priority="246" id="{F6525144-5EFD-421F-96F9-446DF505F32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O7:O18</xm:sqref>
        </x14:conditionalFormatting>
        <x14:conditionalFormatting xmlns:xm="http://schemas.microsoft.com/office/excel/2006/main">
          <x14:cfRule type="iconSet" priority="217" id="{61E8918D-EEF9-4FC0-AF13-9957D7A7C44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S7:S18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CE52A8-A733-417E-BA7A-5387B52ECE0D}">
  <sheetPr codeName="Folha25">
    <pageSetUpPr fitToPage="1"/>
  </sheetPr>
  <dimension ref="A1:S40"/>
  <sheetViews>
    <sheetView showGridLines="0" workbookViewId="0"/>
  </sheetViews>
  <sheetFormatPr defaultRowHeight="15" x14ac:dyDescent="0.25"/>
  <cols>
    <col min="1" max="2" width="2.85546875" customWidth="1"/>
    <col min="3" max="3" width="2.28515625" customWidth="1"/>
    <col min="4" max="4" width="22" customWidth="1"/>
    <col min="7" max="8" width="9.140625" customWidth="1"/>
    <col min="9" max="9" width="10.85546875" customWidth="1"/>
    <col min="10" max="10" width="2.140625" customWidth="1"/>
    <col min="15" max="15" width="10.85546875" customWidth="1"/>
    <col min="16" max="16" width="2" customWidth="1"/>
    <col min="17" max="18" width="9.140625" style="34"/>
    <col min="19" max="19" width="10.85546875" customWidth="1"/>
  </cols>
  <sheetData>
    <row r="1" spans="1:19" ht="15.75" x14ac:dyDescent="0.25">
      <c r="A1" s="30" t="s">
        <v>159</v>
      </c>
      <c r="B1" s="4"/>
    </row>
    <row r="3" spans="1:19" ht="15.75" thickBot="1" x14ac:dyDescent="0.3"/>
    <row r="4" spans="1:19" x14ac:dyDescent="0.25">
      <c r="A4" s="347" t="s">
        <v>16</v>
      </c>
      <c r="B4" s="321"/>
      <c r="C4" s="321"/>
      <c r="D4" s="321"/>
      <c r="E4" s="367" t="s">
        <v>1</v>
      </c>
      <c r="F4" s="360"/>
      <c r="G4" s="359" t="s">
        <v>104</v>
      </c>
      <c r="H4" s="359"/>
      <c r="I4" s="130" t="s">
        <v>0</v>
      </c>
      <c r="K4" s="361" t="s">
        <v>19</v>
      </c>
      <c r="L4" s="359"/>
      <c r="M4" s="370" t="s">
        <v>13</v>
      </c>
      <c r="N4" s="371"/>
      <c r="O4" s="130" t="s">
        <v>0</v>
      </c>
      <c r="Q4" s="358" t="s">
        <v>22</v>
      </c>
      <c r="R4" s="359"/>
      <c r="S4" s="130" t="s">
        <v>0</v>
      </c>
    </row>
    <row r="5" spans="1:19" x14ac:dyDescent="0.25">
      <c r="A5" s="366"/>
      <c r="B5" s="322"/>
      <c r="C5" s="322"/>
      <c r="D5" s="322"/>
      <c r="E5" s="368" t="s">
        <v>68</v>
      </c>
      <c r="F5" s="357"/>
      <c r="G5" s="362" t="str">
        <f>E5</f>
        <v>nov</v>
      </c>
      <c r="H5" s="362"/>
      <c r="I5" s="131" t="s">
        <v>147</v>
      </c>
      <c r="K5" s="356" t="str">
        <f>E5</f>
        <v>nov</v>
      </c>
      <c r="L5" s="362"/>
      <c r="M5" s="363" t="str">
        <f>E5</f>
        <v>nov</v>
      </c>
      <c r="N5" s="364"/>
      <c r="O5" s="131" t="str">
        <f>I5</f>
        <v>2024 /2023</v>
      </c>
      <c r="Q5" s="356" t="str">
        <f>E5</f>
        <v>nov</v>
      </c>
      <c r="R5" s="357"/>
      <c r="S5" s="131" t="str">
        <f>O5</f>
        <v>2024 /2023</v>
      </c>
    </row>
    <row r="6" spans="1:19" ht="19.5" customHeight="1" thickBot="1" x14ac:dyDescent="0.3">
      <c r="A6" s="348"/>
      <c r="B6" s="372"/>
      <c r="C6" s="372"/>
      <c r="D6" s="372"/>
      <c r="E6" s="99">
        <v>2023</v>
      </c>
      <c r="F6" s="144">
        <v>2024</v>
      </c>
      <c r="G6" s="68">
        <f>E6</f>
        <v>2023</v>
      </c>
      <c r="H6" s="137">
        <f>F6</f>
        <v>2024</v>
      </c>
      <c r="I6" s="131" t="s">
        <v>1</v>
      </c>
      <c r="K6" s="16">
        <f>E6</f>
        <v>2023</v>
      </c>
      <c r="L6" s="138">
        <f>F6</f>
        <v>2024</v>
      </c>
      <c r="M6" s="136">
        <f>G6</f>
        <v>2023</v>
      </c>
      <c r="N6" s="137">
        <f>H6</f>
        <v>2024</v>
      </c>
      <c r="O6" s="260">
        <v>1000</v>
      </c>
      <c r="Q6" s="16">
        <f>E6</f>
        <v>2023</v>
      </c>
      <c r="R6" s="138">
        <f>F6</f>
        <v>2024</v>
      </c>
      <c r="S6" s="131"/>
    </row>
    <row r="7" spans="1:19" ht="24" customHeight="1" thickBot="1" x14ac:dyDescent="0.3">
      <c r="A7" s="12" t="s">
        <v>20</v>
      </c>
      <c r="B7" s="13"/>
      <c r="C7" s="13"/>
      <c r="D7" s="13"/>
      <c r="E7" s="17">
        <v>145513.09000000008</v>
      </c>
      <c r="F7" s="145">
        <v>135607.41000000003</v>
      </c>
      <c r="G7" s="243">
        <f>E7/E15</f>
        <v>0.49200273319279697</v>
      </c>
      <c r="H7" s="244">
        <f>F7/F15</f>
        <v>0.42957506418802704</v>
      </c>
      <c r="I7" s="164">
        <f t="shared" ref="I7:I18" si="0">(F7-E7)/E7</f>
        <v>-6.8074150579855358E-2</v>
      </c>
      <c r="J7" s="1"/>
      <c r="K7" s="17">
        <v>145513.09000000008</v>
      </c>
      <c r="L7" s="145">
        <v>135607.41000000003</v>
      </c>
      <c r="M7" s="243">
        <f>K7/K15</f>
        <v>0.49200273319279697</v>
      </c>
      <c r="N7" s="244">
        <f>L7/L15</f>
        <v>0.42957506418802704</v>
      </c>
      <c r="O7" s="164">
        <f t="shared" ref="O7:O18" si="1">(L7-K7)/K7</f>
        <v>-6.8074150579855358E-2</v>
      </c>
      <c r="P7" s="1"/>
      <c r="Q7" s="187">
        <f t="shared" ref="Q7:R18" si="2">(K7/E7)*10</f>
        <v>10</v>
      </c>
      <c r="R7" s="188">
        <f t="shared" si="2"/>
        <v>10</v>
      </c>
      <c r="S7" s="55">
        <f>(R7-Q7)/Q7</f>
        <v>0</v>
      </c>
    </row>
    <row r="8" spans="1:19" s="3" customFormat="1" ht="24" customHeight="1" x14ac:dyDescent="0.25">
      <c r="A8" s="46"/>
      <c r="B8" s="177" t="s">
        <v>33</v>
      </c>
      <c r="C8" s="177"/>
      <c r="D8" s="178"/>
      <c r="E8" s="180">
        <v>117105.68000000008</v>
      </c>
      <c r="F8" s="181">
        <v>103797.26000000002</v>
      </c>
      <c r="G8" s="245">
        <f>E8/E7</f>
        <v>0.80477763203296704</v>
      </c>
      <c r="H8" s="246">
        <f>F8/F7</f>
        <v>0.76542469176278793</v>
      </c>
      <c r="I8" s="206">
        <f t="shared" si="0"/>
        <v>-0.11364453030800938</v>
      </c>
      <c r="K8" s="180">
        <v>117105.68000000008</v>
      </c>
      <c r="L8" s="181">
        <v>103797.26000000002</v>
      </c>
      <c r="M8" s="250">
        <f>K8/K7</f>
        <v>0.80477763203296704</v>
      </c>
      <c r="N8" s="246">
        <f>L8/L7</f>
        <v>0.76542469176278793</v>
      </c>
      <c r="O8" s="207">
        <f t="shared" si="1"/>
        <v>-0.11364453030800938</v>
      </c>
      <c r="Q8" s="189">
        <f t="shared" si="2"/>
        <v>10</v>
      </c>
      <c r="R8" s="190">
        <f t="shared" si="2"/>
        <v>10</v>
      </c>
      <c r="S8" s="182">
        <f t="shared" ref="S8:S18" si="3">(R8-Q8)/Q8</f>
        <v>0</v>
      </c>
    </row>
    <row r="9" spans="1:19" ht="24" customHeight="1" x14ac:dyDescent="0.25">
      <c r="A9" s="8"/>
      <c r="B9" t="s">
        <v>37</v>
      </c>
      <c r="E9" s="19">
        <v>18343.16</v>
      </c>
      <c r="F9" s="140">
        <v>13638.050000000001</v>
      </c>
      <c r="G9" s="247">
        <f>E9/E7</f>
        <v>0.12605848724674865</v>
      </c>
      <c r="H9" s="215">
        <f>F9/F7</f>
        <v>0.10057009421535297</v>
      </c>
      <c r="I9" s="182">
        <f t="shared" si="0"/>
        <v>-0.25650487702227964</v>
      </c>
      <c r="K9" s="19">
        <v>18343.16</v>
      </c>
      <c r="L9" s="140">
        <v>13638.050000000001</v>
      </c>
      <c r="M9" s="247">
        <f>K9/K7</f>
        <v>0.12605848724674865</v>
      </c>
      <c r="N9" s="215">
        <f>L9/L7</f>
        <v>0.10057009421535297</v>
      </c>
      <c r="O9" s="182">
        <f t="shared" si="1"/>
        <v>-0.25650487702227964</v>
      </c>
      <c r="Q9" s="189">
        <f t="shared" si="2"/>
        <v>10</v>
      </c>
      <c r="R9" s="190">
        <f t="shared" si="2"/>
        <v>10</v>
      </c>
      <c r="S9" s="182">
        <f t="shared" si="3"/>
        <v>0</v>
      </c>
    </row>
    <row r="10" spans="1:19" ht="24" customHeight="1" thickBot="1" x14ac:dyDescent="0.3">
      <c r="A10" s="8"/>
      <c r="B10" t="s">
        <v>36</v>
      </c>
      <c r="E10" s="19">
        <v>10064.25</v>
      </c>
      <c r="F10" s="140">
        <v>18172.100000000002</v>
      </c>
      <c r="G10" s="247">
        <f>E10/E7</f>
        <v>6.9163880720284301E-2</v>
      </c>
      <c r="H10" s="215">
        <f>F10/F7</f>
        <v>0.13400521402185911</v>
      </c>
      <c r="I10" s="186">
        <f t="shared" si="0"/>
        <v>0.80560896241647439</v>
      </c>
      <c r="K10" s="19">
        <v>10064.25</v>
      </c>
      <c r="L10" s="140">
        <v>18172.100000000002</v>
      </c>
      <c r="M10" s="247">
        <f>K10/K7</f>
        <v>6.9163880720284301E-2</v>
      </c>
      <c r="N10" s="215">
        <f>L10/L7</f>
        <v>0.13400521402185911</v>
      </c>
      <c r="O10" s="209">
        <f t="shared" si="1"/>
        <v>0.80560896241647439</v>
      </c>
      <c r="Q10" s="189">
        <f t="shared" si="2"/>
        <v>10</v>
      </c>
      <c r="R10" s="190">
        <f t="shared" si="2"/>
        <v>10</v>
      </c>
      <c r="S10" s="182">
        <f t="shared" si="3"/>
        <v>0</v>
      </c>
    </row>
    <row r="11" spans="1:19" ht="24" customHeight="1" thickBot="1" x14ac:dyDescent="0.3">
      <c r="A11" s="12" t="s">
        <v>21</v>
      </c>
      <c r="B11" s="13"/>
      <c r="C11" s="13"/>
      <c r="D11" s="13"/>
      <c r="E11" s="17">
        <v>150243.5799999999</v>
      </c>
      <c r="F11" s="145">
        <v>180070.6200000002</v>
      </c>
      <c r="G11" s="243">
        <f>E11/E15</f>
        <v>0.50799726680720303</v>
      </c>
      <c r="H11" s="244">
        <f>F11/F15</f>
        <v>0.57042493581197284</v>
      </c>
      <c r="I11" s="164">
        <f t="shared" si="0"/>
        <v>0.19852455592445495</v>
      </c>
      <c r="J11" s="1"/>
      <c r="K11" s="17">
        <v>150243.5799999999</v>
      </c>
      <c r="L11" s="145">
        <v>180070.6200000002</v>
      </c>
      <c r="M11" s="243">
        <f>K11/K15</f>
        <v>0.50799726680720303</v>
      </c>
      <c r="N11" s="244">
        <f>L11/L15</f>
        <v>0.57042493581197284</v>
      </c>
      <c r="O11" s="164">
        <f t="shared" si="1"/>
        <v>0.19852455592445495</v>
      </c>
      <c r="Q11" s="191">
        <f t="shared" si="2"/>
        <v>10</v>
      </c>
      <c r="R11" s="192">
        <f t="shared" si="2"/>
        <v>10</v>
      </c>
      <c r="S11" s="57">
        <f t="shared" si="3"/>
        <v>0</v>
      </c>
    </row>
    <row r="12" spans="1:19" s="3" customFormat="1" ht="24" customHeight="1" x14ac:dyDescent="0.25">
      <c r="A12" s="46"/>
      <c r="B12" s="3" t="s">
        <v>33</v>
      </c>
      <c r="E12" s="31">
        <v>118314.97999999991</v>
      </c>
      <c r="F12" s="141">
        <v>134666.60000000018</v>
      </c>
      <c r="G12" s="247">
        <f>E12/E11</f>
        <v>0.78748775821236416</v>
      </c>
      <c r="H12" s="215">
        <f>F12/F11</f>
        <v>0.74785436958011264</v>
      </c>
      <c r="I12" s="206">
        <f t="shared" si="0"/>
        <v>0.13820413949273613</v>
      </c>
      <c r="K12" s="31">
        <v>118314.97999999991</v>
      </c>
      <c r="L12" s="141">
        <v>134666.60000000018</v>
      </c>
      <c r="M12" s="247">
        <f>K12/K11</f>
        <v>0.78748775821236416</v>
      </c>
      <c r="N12" s="215">
        <f>L12/L11</f>
        <v>0.74785436958011264</v>
      </c>
      <c r="O12" s="206">
        <f t="shared" si="1"/>
        <v>0.13820413949273613</v>
      </c>
      <c r="Q12" s="189">
        <f t="shared" si="2"/>
        <v>10</v>
      </c>
      <c r="R12" s="190">
        <f t="shared" si="2"/>
        <v>10</v>
      </c>
      <c r="S12" s="182">
        <f t="shared" si="3"/>
        <v>0</v>
      </c>
    </row>
    <row r="13" spans="1:19" ht="24" customHeight="1" x14ac:dyDescent="0.25">
      <c r="A13" s="8"/>
      <c r="B13" s="3" t="s">
        <v>37</v>
      </c>
      <c r="D13" s="3"/>
      <c r="E13" s="19">
        <v>14552.279999999999</v>
      </c>
      <c r="F13" s="140">
        <v>15369.380000000001</v>
      </c>
      <c r="G13" s="247">
        <f>E13/E11</f>
        <v>9.6857915659358015E-2</v>
      </c>
      <c r="H13" s="215">
        <f>F13/F11</f>
        <v>8.5351958026245386E-2</v>
      </c>
      <c r="I13" s="182">
        <f t="shared" si="0"/>
        <v>5.6149276951790526E-2</v>
      </c>
      <c r="K13" s="19">
        <v>14552.279999999999</v>
      </c>
      <c r="L13" s="140">
        <v>15369.380000000001</v>
      </c>
      <c r="M13" s="247">
        <f>K13/K11</f>
        <v>9.6857915659358015E-2</v>
      </c>
      <c r="N13" s="215">
        <f>L13/L11</f>
        <v>8.5351958026245386E-2</v>
      </c>
      <c r="O13" s="182">
        <f t="shared" si="1"/>
        <v>5.6149276951790526E-2</v>
      </c>
      <c r="Q13" s="189">
        <f t="shared" si="2"/>
        <v>10</v>
      </c>
      <c r="R13" s="190">
        <f t="shared" si="2"/>
        <v>10</v>
      </c>
      <c r="S13" s="182">
        <f t="shared" si="3"/>
        <v>0</v>
      </c>
    </row>
    <row r="14" spans="1:19" ht="24" customHeight="1" thickBot="1" x14ac:dyDescent="0.3">
      <c r="A14" s="8"/>
      <c r="B14" t="s">
        <v>36</v>
      </c>
      <c r="E14" s="19">
        <v>17376.320000000003</v>
      </c>
      <c r="F14" s="140">
        <v>30034.640000000003</v>
      </c>
      <c r="G14" s="247">
        <f>E14/E11</f>
        <v>0.11565432612827793</v>
      </c>
      <c r="H14" s="215">
        <f>F14/F11</f>
        <v>0.16679367239364185</v>
      </c>
      <c r="I14" s="186">
        <f t="shared" si="0"/>
        <v>0.72848105928067608</v>
      </c>
      <c r="K14" s="19">
        <v>17376.320000000003</v>
      </c>
      <c r="L14" s="140">
        <v>30034.640000000003</v>
      </c>
      <c r="M14" s="247">
        <f>K14/K11</f>
        <v>0.11565432612827793</v>
      </c>
      <c r="N14" s="215">
        <f>L14/L11</f>
        <v>0.16679367239364185</v>
      </c>
      <c r="O14" s="209">
        <f t="shared" si="1"/>
        <v>0.72848105928067608</v>
      </c>
      <c r="Q14" s="189">
        <f t="shared" si="2"/>
        <v>10</v>
      </c>
      <c r="R14" s="190">
        <f t="shared" si="2"/>
        <v>10</v>
      </c>
      <c r="S14" s="182">
        <f t="shared" si="3"/>
        <v>0</v>
      </c>
    </row>
    <row r="15" spans="1:19" ht="24" customHeight="1" thickBot="1" x14ac:dyDescent="0.3">
      <c r="A15" s="12" t="s">
        <v>12</v>
      </c>
      <c r="B15" s="13"/>
      <c r="C15" s="13"/>
      <c r="D15" s="13"/>
      <c r="E15" s="17">
        <v>295756.67</v>
      </c>
      <c r="F15" s="145">
        <v>315678.03000000026</v>
      </c>
      <c r="G15" s="243">
        <f>G7+G11</f>
        <v>1</v>
      </c>
      <c r="H15" s="244">
        <f>H7+H11</f>
        <v>0.99999999999999989</v>
      </c>
      <c r="I15" s="164">
        <f t="shared" si="0"/>
        <v>6.7357263658670077E-2</v>
      </c>
      <c r="J15" s="1"/>
      <c r="K15" s="17">
        <v>295756.67</v>
      </c>
      <c r="L15" s="145">
        <v>315678.03000000026</v>
      </c>
      <c r="M15" s="243">
        <f>M7+M11</f>
        <v>1</v>
      </c>
      <c r="N15" s="244">
        <f>N7+N11</f>
        <v>0.99999999999999989</v>
      </c>
      <c r="O15" s="164">
        <f t="shared" si="1"/>
        <v>6.7357263658670077E-2</v>
      </c>
      <c r="Q15" s="191">
        <f t="shared" si="2"/>
        <v>10</v>
      </c>
      <c r="R15" s="192">
        <f t="shared" si="2"/>
        <v>10</v>
      </c>
      <c r="S15" s="57">
        <f t="shared" si="3"/>
        <v>0</v>
      </c>
    </row>
    <row r="16" spans="1:19" s="42" customFormat="1" ht="24" customHeight="1" x14ac:dyDescent="0.25">
      <c r="A16" s="179"/>
      <c r="B16" s="177" t="s">
        <v>33</v>
      </c>
      <c r="C16" s="177"/>
      <c r="D16" s="178"/>
      <c r="E16" s="180">
        <f>E8+E12</f>
        <v>235420.65999999997</v>
      </c>
      <c r="F16" s="181">
        <f t="shared" ref="F16:F17" si="4">F8+F12</f>
        <v>238463.86000000022</v>
      </c>
      <c r="G16" s="245">
        <f>E16/E15</f>
        <v>0.79599442338865933</v>
      </c>
      <c r="H16" s="246">
        <f>F16/F15</f>
        <v>0.75540214185953969</v>
      </c>
      <c r="I16" s="207">
        <f t="shared" si="0"/>
        <v>1.2926647984081961E-2</v>
      </c>
      <c r="J16" s="3"/>
      <c r="K16" s="180">
        <f t="shared" ref="K16:L18" si="5">K8+K12</f>
        <v>235420.65999999997</v>
      </c>
      <c r="L16" s="181">
        <f t="shared" si="5"/>
        <v>238463.86000000022</v>
      </c>
      <c r="M16" s="250">
        <f>K16/K15</f>
        <v>0.79599442338865933</v>
      </c>
      <c r="N16" s="246">
        <f>L16/L15</f>
        <v>0.75540214185953969</v>
      </c>
      <c r="O16" s="207">
        <f t="shared" si="1"/>
        <v>1.2926647984081961E-2</v>
      </c>
      <c r="P16" s="3"/>
      <c r="Q16" s="189">
        <f t="shared" si="2"/>
        <v>10</v>
      </c>
      <c r="R16" s="190">
        <f t="shared" si="2"/>
        <v>10</v>
      </c>
      <c r="S16" s="182">
        <f t="shared" si="3"/>
        <v>0</v>
      </c>
    </row>
    <row r="17" spans="1:19" ht="24" customHeight="1" x14ac:dyDescent="0.25">
      <c r="A17" s="8"/>
      <c r="B17" s="3" t="s">
        <v>37</v>
      </c>
      <c r="C17" s="3"/>
      <c r="D17" s="183"/>
      <c r="E17" s="19">
        <f>E9+E13</f>
        <v>32895.440000000002</v>
      </c>
      <c r="F17" s="140">
        <f t="shared" si="4"/>
        <v>29007.43</v>
      </c>
      <c r="G17" s="248">
        <f>E17/E15</f>
        <v>0.11122467669114615</v>
      </c>
      <c r="H17" s="215">
        <f>F17/F15</f>
        <v>9.1889289856503395E-2</v>
      </c>
      <c r="I17" s="182">
        <f t="shared" si="0"/>
        <v>-0.11819297750691286</v>
      </c>
      <c r="K17" s="19">
        <f t="shared" si="5"/>
        <v>32895.440000000002</v>
      </c>
      <c r="L17" s="140">
        <f t="shared" si="5"/>
        <v>29007.43</v>
      </c>
      <c r="M17" s="247">
        <f>K17/K15</f>
        <v>0.11122467669114615</v>
      </c>
      <c r="N17" s="215">
        <f>L17/L15</f>
        <v>9.1889289856503395E-2</v>
      </c>
      <c r="O17" s="182">
        <f t="shared" si="1"/>
        <v>-0.11819297750691286</v>
      </c>
      <c r="Q17" s="189">
        <f t="shared" si="2"/>
        <v>10</v>
      </c>
      <c r="R17" s="190">
        <f t="shared" si="2"/>
        <v>10</v>
      </c>
      <c r="S17" s="182">
        <f t="shared" si="3"/>
        <v>0</v>
      </c>
    </row>
    <row r="18" spans="1:19" ht="24" customHeight="1" thickBot="1" x14ac:dyDescent="0.3">
      <c r="A18" s="9"/>
      <c r="B18" s="184" t="s">
        <v>36</v>
      </c>
      <c r="C18" s="184"/>
      <c r="D18" s="185"/>
      <c r="E18" s="21">
        <f>E10+E14</f>
        <v>27440.570000000003</v>
      </c>
      <c r="F18" s="142">
        <f>F10+F14</f>
        <v>48206.740000000005</v>
      </c>
      <c r="G18" s="249">
        <f>E18/E15</f>
        <v>9.2780899920194546E-2</v>
      </c>
      <c r="H18" s="221">
        <f>F18/F15</f>
        <v>0.15270856828395682</v>
      </c>
      <c r="I18" s="208">
        <f t="shared" si="0"/>
        <v>0.75676890093755333</v>
      </c>
      <c r="K18" s="21">
        <f t="shared" si="5"/>
        <v>27440.570000000003</v>
      </c>
      <c r="L18" s="142">
        <f t="shared" si="5"/>
        <v>48206.740000000005</v>
      </c>
      <c r="M18" s="249">
        <f>K18/K15</f>
        <v>9.2780899920194546E-2</v>
      </c>
      <c r="N18" s="221">
        <f>L18/L15</f>
        <v>0.15270856828395682</v>
      </c>
      <c r="O18" s="208">
        <f t="shared" si="1"/>
        <v>0.75676890093755333</v>
      </c>
      <c r="Q18" s="193">
        <f t="shared" si="2"/>
        <v>10</v>
      </c>
      <c r="R18" s="194">
        <f t="shared" si="2"/>
        <v>10</v>
      </c>
      <c r="S18" s="186">
        <f t="shared" si="3"/>
        <v>0</v>
      </c>
    </row>
    <row r="19" spans="1:19" ht="6.75" customHeight="1" x14ac:dyDescent="0.25">
      <c r="Q19" s="195"/>
      <c r="R19" s="195"/>
    </row>
    <row r="20" spans="1:19" x14ac:dyDescent="0.25">
      <c r="Q20"/>
      <c r="R20"/>
    </row>
    <row r="21" spans="1:19" x14ac:dyDescent="0.25">
      <c r="Q21"/>
      <c r="R21"/>
    </row>
    <row r="22" spans="1:19" x14ac:dyDescent="0.25">
      <c r="Q22"/>
      <c r="R22"/>
    </row>
    <row r="23" spans="1:19" x14ac:dyDescent="0.25">
      <c r="Q23"/>
      <c r="R23"/>
    </row>
    <row r="24" spans="1:19" x14ac:dyDescent="0.25">
      <c r="Q24"/>
      <c r="R24"/>
    </row>
    <row r="25" spans="1:19" x14ac:dyDescent="0.25">
      <c r="Q25"/>
      <c r="R25"/>
    </row>
    <row r="26" spans="1:19" x14ac:dyDescent="0.25">
      <c r="Q26"/>
      <c r="R26"/>
    </row>
    <row r="27" spans="1:19" ht="19.5" customHeight="1" x14ac:dyDescent="0.25">
      <c r="Q27"/>
      <c r="R27"/>
    </row>
    <row r="28" spans="1:19" ht="24" customHeight="1" x14ac:dyDescent="0.25">
      <c r="Q28"/>
      <c r="R28"/>
    </row>
    <row r="29" spans="1:19" ht="24" customHeight="1" x14ac:dyDescent="0.25">
      <c r="Q29"/>
      <c r="R29"/>
    </row>
    <row r="30" spans="1:19" ht="24" customHeight="1" x14ac:dyDescent="0.25">
      <c r="Q30"/>
      <c r="R30"/>
    </row>
    <row r="31" spans="1:19" ht="24" customHeight="1" x14ac:dyDescent="0.25">
      <c r="Q31"/>
      <c r="R31"/>
    </row>
    <row r="32" spans="1:19" ht="24" customHeight="1" x14ac:dyDescent="0.25">
      <c r="Q32"/>
      <c r="R32"/>
    </row>
    <row r="33" spans="17:18" ht="24" customHeight="1" x14ac:dyDescent="0.25">
      <c r="Q33"/>
      <c r="R33"/>
    </row>
    <row r="34" spans="17:18" ht="24" customHeight="1" x14ac:dyDescent="0.25">
      <c r="Q34"/>
      <c r="R34"/>
    </row>
    <row r="35" spans="17:18" ht="24" customHeight="1" x14ac:dyDescent="0.25">
      <c r="Q35"/>
      <c r="R35"/>
    </row>
    <row r="36" spans="17:18" ht="24" customHeight="1" x14ac:dyDescent="0.25">
      <c r="Q36"/>
      <c r="R36"/>
    </row>
    <row r="37" spans="17:18" ht="24" customHeight="1" x14ac:dyDescent="0.25">
      <c r="Q37"/>
      <c r="R37"/>
    </row>
    <row r="38" spans="17:18" ht="24" customHeight="1" x14ac:dyDescent="0.25">
      <c r="Q38"/>
      <c r="R38"/>
    </row>
    <row r="39" spans="17:18" ht="24" customHeight="1" x14ac:dyDescent="0.25">
      <c r="Q39"/>
      <c r="R39"/>
    </row>
    <row r="40" spans="17:18" x14ac:dyDescent="0.25">
      <c r="Q40"/>
      <c r="R40"/>
    </row>
  </sheetData>
  <mergeCells count="11">
    <mergeCell ref="Q5:R5"/>
    <mergeCell ref="A4:D6"/>
    <mergeCell ref="E4:F4"/>
    <mergeCell ref="G4:H4"/>
    <mergeCell ref="K4:L4"/>
    <mergeCell ref="M4:N4"/>
    <mergeCell ref="Q4:R4"/>
    <mergeCell ref="E5:F5"/>
    <mergeCell ref="G5:H5"/>
    <mergeCell ref="K5:L5"/>
    <mergeCell ref="M5:N5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83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6" id="{3D817A36-1A17-4CC4-BB67-F87E337E396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I7:I18</xm:sqref>
        </x14:conditionalFormatting>
        <x14:conditionalFormatting xmlns:xm="http://schemas.microsoft.com/office/excel/2006/main">
          <x14:cfRule type="iconSet" priority="5" id="{280ECDF9-A74A-4F1C-B802-75CF72FE2ACD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O7:O18</xm:sqref>
        </x14:conditionalFormatting>
        <x14:conditionalFormatting xmlns:xm="http://schemas.microsoft.com/office/excel/2006/main">
          <x14:cfRule type="iconSet" priority="4" id="{C0A41E30-6A01-458B-BB4C-B470224D480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S7:S18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29</vt:i4>
      </vt:variant>
      <vt:variant>
        <vt:lpstr>Intervalos com Nome</vt:lpstr>
      </vt:variant>
      <vt:variant>
        <vt:i4>20</vt:i4>
      </vt:variant>
    </vt:vector>
  </HeadingPairs>
  <TitlesOfParts>
    <vt:vector size="49" baseType="lpstr">
      <vt:lpstr>Indice</vt:lpstr>
      <vt:lpstr>0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1 (2)</vt:lpstr>
      <vt:lpstr>'1'!Área_de_Impressão</vt:lpstr>
      <vt:lpstr>'11'!Área_de_Impressão</vt:lpstr>
      <vt:lpstr>'13'!Área_de_Impressão</vt:lpstr>
      <vt:lpstr>'15'!Área_de_Impressão</vt:lpstr>
      <vt:lpstr>'16'!Área_de_Impressão</vt:lpstr>
      <vt:lpstr>'18'!Área_de_Impressão</vt:lpstr>
      <vt:lpstr>'2'!Área_de_Impressão</vt:lpstr>
      <vt:lpstr>'20'!Área_de_Impressão</vt:lpstr>
      <vt:lpstr>'21'!Área_de_Impressão</vt:lpstr>
      <vt:lpstr>'22'!Área_de_Impressão</vt:lpstr>
      <vt:lpstr>'23'!Área_de_Impressão</vt:lpstr>
      <vt:lpstr>'24'!Área_de_Impressão</vt:lpstr>
      <vt:lpstr>'25'!Área_de_Impressão</vt:lpstr>
      <vt:lpstr>'26'!Área_de_Impressão</vt:lpstr>
      <vt:lpstr>'3'!Área_de_Impressão</vt:lpstr>
      <vt:lpstr>'4'!Área_de_Impressão</vt:lpstr>
      <vt:lpstr>'5'!Área_de_Impressão</vt:lpstr>
      <vt:lpstr>'8'!Área_de_Impressão</vt:lpstr>
      <vt:lpstr>'9'!Área_de_Impressão</vt:lpstr>
      <vt:lpstr>Indice!Área_de_Impressão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João Lima</dc:creator>
  <cp:lastModifiedBy>Maria João Lima</cp:lastModifiedBy>
  <cp:lastPrinted>2019-01-18T14:14:45Z</cp:lastPrinted>
  <dcterms:created xsi:type="dcterms:W3CDTF">2012-12-21T10:54:30Z</dcterms:created>
  <dcterms:modified xsi:type="dcterms:W3CDTF">2025-01-23T14:29:30Z</dcterms:modified>
</cp:coreProperties>
</file>